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eizz\Documents\DPCoe\Post-publicazione\2025\Novembre 2025\Accordi firmati\Dipartimento per lo sport (PCM)\"/>
    </mc:Choice>
  </mc:AlternateContent>
  <xr:revisionPtr revIDLastSave="0" documentId="13_ncr:1_{B76F788E-CF4B-4EDB-8D0F-83EFFDE3A4C7}" xr6:coauthVersionLast="47" xr6:coauthVersionMax="47" xr10:uidLastSave="{00000000-0000-0000-0000-000000000000}"/>
  <bookViews>
    <workbookView xWindow="-110" yWindow="-110" windowWidth="19420" windowHeight="10300" activeTab="3" xr2:uid="{FEA7ADA4-DA5C-4C49-A1D8-EA7CDD7BF7FE}"/>
  </bookViews>
  <sheets>
    <sheet name="Tabella art. 3" sheetId="3" r:id="rId1"/>
    <sheet name="A1_Procedurale" sheetId="1" r:id="rId2"/>
    <sheet name="Allegato B__Piano fin. accordo" sheetId="4" r:id="rId3"/>
    <sheet name="B1_Finanziario" sheetId="2" r:id="rId4"/>
  </sheets>
  <definedNames>
    <definedName name="_xlnm.Print_Area" localSheetId="1">A1_Procedurale!$A$1:$O$9</definedName>
    <definedName name="_xlnm.Print_Area" localSheetId="2">'Allegato B__Piano fin. accordo'!$A$1:$L$4</definedName>
    <definedName name="_xlnm.Print_Area" localSheetId="3">B1_Finanziario!$A$1:$S$9</definedName>
    <definedName name="_xlnm.Print_Area" localSheetId="0">'Tabella art. 3'!$A$1:$G$9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2" l="1"/>
  <c r="S8" i="2" s="1"/>
  <c r="Q7" i="2"/>
  <c r="P7" i="2"/>
  <c r="O7" i="2"/>
  <c r="N7" i="2"/>
  <c r="R6" i="2"/>
  <c r="P6" i="2"/>
  <c r="O6" i="2"/>
  <c r="N6" i="2"/>
  <c r="M6" i="2"/>
  <c r="O4" i="2"/>
  <c r="N4" i="2"/>
  <c r="M4" i="2"/>
  <c r="N8" i="2" l="1"/>
  <c r="G5" i="1"/>
  <c r="K4" i="2"/>
  <c r="L4" i="2"/>
  <c r="Q5" i="2"/>
  <c r="O5" i="2"/>
  <c r="O8" i="2" s="1"/>
  <c r="N5" i="2"/>
  <c r="M5" i="2"/>
  <c r="L5" i="2"/>
  <c r="K5" i="2"/>
  <c r="M7" i="2"/>
  <c r="M8" i="2" s="1"/>
  <c r="L6" i="2"/>
  <c r="M2" i="2"/>
  <c r="N2" i="2" s="1"/>
  <c r="O2" i="2" s="1"/>
  <c r="P2" i="2" s="1"/>
  <c r="Q2" i="2" s="1"/>
  <c r="R2" i="2" s="1"/>
  <c r="S2" i="2" s="1"/>
  <c r="L9" i="2" l="1"/>
  <c r="D3" i="4" s="1"/>
  <c r="L8" i="2"/>
  <c r="K8" i="2"/>
  <c r="F6" i="3"/>
  <c r="D7" i="3"/>
  <c r="H9" i="1"/>
  <c r="G9" i="1"/>
  <c r="H9" i="2"/>
  <c r="G7" i="3" l="1"/>
  <c r="B7" i="3"/>
  <c r="D5" i="3"/>
  <c r="I7" i="2"/>
  <c r="I7" i="1"/>
  <c r="R7" i="2" l="1"/>
  <c r="R8" i="2" s="1"/>
  <c r="Q6" i="2"/>
  <c r="Q8" i="2" s="1"/>
  <c r="I6" i="2"/>
  <c r="P5" i="2"/>
  <c r="P8" i="2" s="1"/>
  <c r="I4" i="2"/>
  <c r="J9" i="2"/>
  <c r="K9" i="2"/>
  <c r="C3" i="4" s="1"/>
  <c r="I6" i="1"/>
  <c r="I9" i="1" s="1"/>
  <c r="C5" i="3" s="1"/>
  <c r="E5" i="3" s="1"/>
  <c r="I4" i="1"/>
  <c r="C7" i="3" l="1"/>
  <c r="E7" i="3"/>
  <c r="F5" i="3"/>
  <c r="F7" i="3" s="1"/>
  <c r="R9" i="2"/>
  <c r="J3" i="4" s="1"/>
  <c r="J4" i="4" s="1"/>
  <c r="S9" i="2"/>
  <c r="K3" i="4" s="1"/>
  <c r="K4" i="4" s="1"/>
  <c r="Q9" i="2"/>
  <c r="I3" i="4" s="1"/>
  <c r="I4" i="4" s="1"/>
  <c r="O9" i="2"/>
  <c r="G3" i="4" s="1"/>
  <c r="G4" i="4" s="1"/>
  <c r="P9" i="2"/>
  <c r="H3" i="4" s="1"/>
  <c r="H4" i="4" s="1"/>
  <c r="M9" i="2"/>
  <c r="E3" i="4" s="1"/>
  <c r="E4" i="4" s="1"/>
  <c r="N9" i="2"/>
  <c r="F3" i="4" s="1"/>
  <c r="F4" i="4" s="1"/>
  <c r="D4" i="4"/>
  <c r="C4" i="4"/>
  <c r="B4" i="4"/>
  <c r="I9" i="2"/>
  <c r="G5" i="2"/>
  <c r="G9" i="2" s="1"/>
  <c r="L3" i="4" l="1"/>
  <c r="L4" i="4" s="1"/>
</calcChain>
</file>

<file path=xl/sharedStrings.xml><?xml version="1.0" encoding="utf-8"?>
<sst xmlns="http://schemas.openxmlformats.org/spreadsheetml/2006/main" count="106" uniqueCount="51">
  <si>
    <t>AMBITI DI INTERVENTO</t>
  </si>
  <si>
    <t>Risorse FSC 
21-27 
(ass. ordinaria)</t>
  </si>
  <si>
    <t>Cofinanziamento interventi</t>
  </si>
  <si>
    <t>Ammontare complessivo investimenti</t>
  </si>
  <si>
    <t>Numero interventi/
linee di azione</t>
  </si>
  <si>
    <t>Altre Risorse Pubbliche</t>
  </si>
  <si>
    <t>Altre Risorse</t>
  </si>
  <si>
    <t>Totale cofinanziamento con Altre Risorse</t>
  </si>
  <si>
    <t>08-RIQUALIFICAZIONE URBANA</t>
  </si>
  <si>
    <t>12.CAPACITÀ AMMINISTRATIVA</t>
  </si>
  <si>
    <t>Totale Assegnazione FSC 21-27</t>
  </si>
  <si>
    <t>Piano interventi Commissario straordinario "disagio giovanile" *</t>
  </si>
  <si>
    <t>* Assegnazione ai sensi del Decreto-Legge 31 dicembre 2024, n. 208, per la realizzazione di interventi infrastrutturali e di riqualificazione urgenti al fine di fronteggiare situazioni di degrado, vulnerabilità sociale e disagio giovanile</t>
  </si>
  <si>
    <t>Accordo per la Coesione Presidente del Consiglio dei ministri -  Ministro per lo sport e i giovani 
Allegato A1 - Programma di interventi con cronoprogramma procedurale - valori in euro</t>
  </si>
  <si>
    <t>AMMINISTRAZIONE</t>
  </si>
  <si>
    <t>AREATEMATICA</t>
  </si>
  <si>
    <t>LINEA DI INTERVENTO</t>
  </si>
  <si>
    <t>LOCALIZZAZIONE</t>
  </si>
  <si>
    <t>CUP/Linea di azione</t>
  </si>
  <si>
    <t>TITOLO</t>
  </si>
  <si>
    <t xml:space="preserve">COSTO TOTALE </t>
  </si>
  <si>
    <t>IMPORTO RICHIESTO FSC 21-27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</si>
  <si>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</si>
  <si>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</si>
  <si>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</si>
  <si>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</si>
  <si>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</si>
  <si>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</si>
  <si>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DIOCESI</t>
  </si>
  <si>
    <t>08.01-EDILIZIA E SPAZI PUBBLICI</t>
  </si>
  <si>
    <t>Intero territorio nazionale</t>
  </si>
  <si>
    <t>AVVISO PUBBLICO</t>
  </si>
  <si>
    <t>DIOCESI - Lavori di realizzazione/riqualificazione/recupero/completamento di impianti sportivi negli oratori</t>
  </si>
  <si>
    <t>ENTI TERRITORIALI BENEFICIARI DA AVVISO PUBBLICO SPORT E PERIFERIE 2025</t>
  </si>
  <si>
    <t>SPORT E PERIFERIE 2025 - Lavori di realizzazione/recupero/ riqualificazione/completamento impianti sportivi</t>
  </si>
  <si>
    <t>ENTI TERRITORIALI  BENEFICIARI DA AVVISO PUBBLICO SPORT E PERIFERIE 2026</t>
  </si>
  <si>
    <t>Avviso Sport e Periferie 2026 - Lavori di realizzazione/ recupero/riqualificazione/ completamento di impianti sportivi</t>
  </si>
  <si>
    <t>ENTI TERRITORIALI  BENEFICIARI DA AVVISO PUBBLICO SPORT E PERIFERIE 2027</t>
  </si>
  <si>
    <t>DIPARTIMENTO PER LO SPORT – PRESIDENZA DEL CONSIGLIO DEI MINISTRI</t>
  </si>
  <si>
    <t>12.02 ASSISTENZA TECNICA</t>
  </si>
  <si>
    <t>Linea d’azione</t>
  </si>
  <si>
    <t>Assistenza Tecnica  - Avvisi Sport e Periferie 2025-2026-2027 e Diocesi</t>
  </si>
  <si>
    <t>Accordo per la Coesione Presidente del Consiglio dei ministri -  Ministro per lo sport e i giovani 
Allegato B - Piano finanziario di spesa dell’Accordo per annualità (solo quota FSC 21-27) - valori in euro</t>
  </si>
  <si>
    <t>TOTALE</t>
  </si>
  <si>
    <t>Assegnazione FSC 21-27 ordinaria</t>
  </si>
  <si>
    <t>Totale</t>
  </si>
  <si>
    <t>Accordo per la Coesione Presidente del Consiglio dei ministri -  Ministro per lo sport e i giovani 
Allegato B1 - Programma di interventi con cronoprogramma finanziario - valori in euro</t>
  </si>
  <si>
    <t>DIOCESI - Lavori di realizzazione/riqualificazione/recupero di impianti sportivi negli oratori</t>
  </si>
  <si>
    <t>SPORT E PERIFERIE 2025 - Lavori di realizzazione riqualificazione recupero impianti sportivi</t>
  </si>
  <si>
    <t>Avviso Sport e Periferie 2026 - Lavori di realizzazione recupero completamento di impianti sportivi</t>
  </si>
  <si>
    <t>Avviso Sport e Periferie 2027 - Lavori di realizzazione recupero completamento di impianti sportivi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</si>
</sst>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_-;\-* #,##0.00_-;_-* \-??_-;_-@_-"/>
    <numFmt numFmtId="166" formatCode="_-* #,##0.00\ _€_-;\-* #,##0.00\ _€_-;_-* \-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Calibri"/>
      <family val="2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theme="1"/>
      <name val="Aptos Narrow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00008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43" fontId="0" fillId="0" borderId="8" xfId="2" applyFont="1" applyBorder="1" applyAlignment="1">
      <alignment vertical="center"/>
    </xf>
    <xf numFmtId="43" fontId="0" fillId="0" borderId="0" xfId="0" applyNumberFormat="1" applyAlignment="1">
      <alignment vertical="center" wrapText="1"/>
    </xf>
    <xf numFmtId="43" fontId="0" fillId="0" borderId="8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3" borderId="14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43" fontId="1" fillId="0" borderId="8" xfId="1" applyBorder="1" applyAlignment="1" applyProtection="1">
      <alignment vertical="center"/>
    </xf>
    <xf numFmtId="0" fontId="7" fillId="0" borderId="8" xfId="0" applyFont="1" applyBorder="1" applyAlignment="1">
      <alignment vertical="center"/>
    </xf>
    <xf numFmtId="165" fontId="7" fillId="0" borderId="8" xfId="0" applyNumberFormat="1" applyFont="1" applyBorder="1" applyAlignment="1">
      <alignment vertical="center"/>
    </xf>
    <xf numFmtId="43" fontId="1" fillId="0" borderId="0" xfId="1" applyBorder="1" applyAlignment="1" applyProtection="1">
      <alignment vertical="center"/>
    </xf>
    <xf numFmtId="165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4" fontId="0" fillId="0" borderId="8" xfId="0" applyNumberFormat="1" applyBorder="1" applyAlignment="1">
      <alignment horizontal="center" vertical="center"/>
    </xf>
    <xf numFmtId="43" fontId="8" fillId="0" borderId="8" xfId="2" applyFont="1" applyBorder="1" applyAlignment="1">
      <alignment vertical="center"/>
    </xf>
    <xf numFmtId="164" fontId="0" fillId="0" borderId="8" xfId="0" applyNumberFormat="1" applyBorder="1" applyAlignment="1">
      <alignment vertical="center" wrapText="1"/>
    </xf>
    <xf numFmtId="0" fontId="10" fillId="0" borderId="0" xfId="0" applyFont="1"/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43" fontId="10" fillId="0" borderId="8" xfId="0" applyNumberFormat="1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43" fontId="9" fillId="0" borderId="8" xfId="1" applyFont="1" applyBorder="1" applyAlignment="1" applyProtection="1">
      <alignment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43" fontId="10" fillId="0" borderId="0" xfId="1" applyFont="1" applyBorder="1" applyProtection="1"/>
    <xf numFmtId="43" fontId="10" fillId="0" borderId="8" xfId="2" applyFont="1" applyBorder="1" applyAlignment="1">
      <alignment vertical="center"/>
    </xf>
    <xf numFmtId="164" fontId="0" fillId="0" borderId="8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  <xf numFmtId="43" fontId="12" fillId="0" borderId="0" xfId="1" applyFont="1" applyBorder="1" applyProtection="1"/>
    <xf numFmtId="0" fontId="0" fillId="4" borderId="8" xfId="0" applyFill="1" applyBorder="1" applyAlignment="1">
      <alignment vertical="center" wrapText="1"/>
    </xf>
    <xf numFmtId="43" fontId="8" fillId="4" borderId="8" xfId="2" applyFont="1" applyFill="1" applyBorder="1" applyAlignment="1">
      <alignment vertical="center"/>
    </xf>
    <xf numFmtId="43" fontId="0" fillId="4" borderId="8" xfId="2" applyFont="1" applyFill="1" applyBorder="1" applyAlignment="1">
      <alignment vertical="center"/>
    </xf>
    <xf numFmtId="44" fontId="0" fillId="4" borderId="8" xfId="2" applyNumberFormat="1" applyFont="1" applyFill="1" applyBorder="1" applyAlignment="1">
      <alignment vertical="center"/>
    </xf>
    <xf numFmtId="43" fontId="0" fillId="4" borderId="8" xfId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0" borderId="2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3">
    <cellStyle name="Migliaia" xfId="1" builtinId="3"/>
    <cellStyle name="Migliaia 2" xfId="2" xr:uid="{EC76C477-B47E-4EB1-8341-FE1071714B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668F9-28C6-438B-BFD7-2A1D1C09C8D5}">
  <sheetPr>
    <pageSetUpPr fitToPage="1"/>
  </sheetPr>
  <dimension ref="A1:G14"/>
  <sheetViews>
    <sheetView showGridLines="0" zoomScale="115" zoomScaleNormal="115" workbookViewId="0">
      <selection sqref="A1:G9"/>
    </sheetView>
  </sheetViews>
  <sheetFormatPr defaultColWidth="9.1796875" defaultRowHeight="14" x14ac:dyDescent="0.3"/>
  <cols>
    <col min="1" max="1" width="33" style="20" customWidth="1"/>
    <col min="2" max="6" width="18.7265625" style="20" customWidth="1"/>
    <col min="7" max="7" width="11.453125" style="20" customWidth="1"/>
    <col min="8" max="8" width="8.54296875" style="20" customWidth="1"/>
    <col min="9" max="10" width="6.7265625" style="20" customWidth="1"/>
    <col min="11" max="12" width="9.1796875" style="20"/>
    <col min="13" max="13" width="18.26953125" style="20" customWidth="1"/>
    <col min="14" max="16384" width="9.1796875" style="20"/>
  </cols>
  <sheetData>
    <row r="1" spans="1:7" ht="14.5" customHeight="1" x14ac:dyDescent="0.3">
      <c r="A1" s="45" t="s">
        <v>0</v>
      </c>
      <c r="B1" s="45" t="s">
        <v>1</v>
      </c>
      <c r="C1" s="48" t="s">
        <v>2</v>
      </c>
      <c r="D1" s="49"/>
      <c r="E1" s="50"/>
      <c r="F1" s="45" t="s">
        <v>3</v>
      </c>
      <c r="G1" s="45" t="s">
        <v>4</v>
      </c>
    </row>
    <row r="2" spans="1:7" x14ac:dyDescent="0.3">
      <c r="A2" s="46"/>
      <c r="B2" s="46"/>
      <c r="C2" s="51"/>
      <c r="D2" s="52"/>
      <c r="E2" s="53"/>
      <c r="F2" s="46"/>
      <c r="G2" s="46"/>
    </row>
    <row r="3" spans="1:7" x14ac:dyDescent="0.3">
      <c r="A3" s="46"/>
      <c r="B3" s="46"/>
      <c r="C3" s="54"/>
      <c r="D3" s="55"/>
      <c r="E3" s="56"/>
      <c r="F3" s="46"/>
      <c r="G3" s="46"/>
    </row>
    <row r="4" spans="1:7" ht="42" x14ac:dyDescent="0.3">
      <c r="A4" s="47"/>
      <c r="B4" s="47"/>
      <c r="C4" s="22" t="s">
        <v>5</v>
      </c>
      <c r="D4" s="22" t="s">
        <v>6</v>
      </c>
      <c r="E4" s="21" t="s">
        <v>7</v>
      </c>
      <c r="F4" s="47"/>
      <c r="G4" s="47"/>
    </row>
    <row r="5" spans="1:7" ht="27.75" customHeight="1" x14ac:dyDescent="0.3">
      <c r="A5" s="23" t="s">
        <v>8</v>
      </c>
      <c r="B5" s="24">
        <v>213400000</v>
      </c>
      <c r="C5" s="24">
        <f>A1_Procedurale!I9-A1_Procedurale!I4</f>
        <v>24573900</v>
      </c>
      <c r="D5" s="24">
        <f>A1_Procedurale!I4</f>
        <v>7500000</v>
      </c>
      <c r="E5" s="24">
        <f>C5+D5</f>
        <v>32073900</v>
      </c>
      <c r="F5" s="24">
        <f>B5+E5</f>
        <v>245473900</v>
      </c>
      <c r="G5" s="25">
        <v>4</v>
      </c>
    </row>
    <row r="6" spans="1:7" ht="27.75" customHeight="1" x14ac:dyDescent="0.3">
      <c r="A6" s="23" t="s">
        <v>9</v>
      </c>
      <c r="B6" s="31">
        <v>6600000</v>
      </c>
      <c r="C6" s="24"/>
      <c r="D6" s="24"/>
      <c r="E6" s="24"/>
      <c r="F6" s="24">
        <f>B6+E6</f>
        <v>6600000</v>
      </c>
      <c r="G6" s="25">
        <v>1</v>
      </c>
    </row>
    <row r="7" spans="1:7" ht="26.25" customHeight="1" x14ac:dyDescent="0.3">
      <c r="A7" s="26" t="s">
        <v>10</v>
      </c>
      <c r="B7" s="27">
        <f>B5+B6</f>
        <v>220000000</v>
      </c>
      <c r="C7" s="27">
        <f>SUM(C5:C6)</f>
        <v>24573900</v>
      </c>
      <c r="D7" s="27">
        <f t="shared" ref="D7:E7" si="0">SUM(D5:D6)</f>
        <v>7500000</v>
      </c>
      <c r="E7" s="27">
        <f t="shared" si="0"/>
        <v>32073900</v>
      </c>
      <c r="F7" s="27">
        <f>SUM(F5:F6)</f>
        <v>252073900</v>
      </c>
      <c r="G7" s="28">
        <f>G5+G6</f>
        <v>5</v>
      </c>
    </row>
    <row r="8" spans="1:7" ht="37" customHeight="1" x14ac:dyDescent="0.3">
      <c r="A8" s="29" t="s">
        <v>11</v>
      </c>
      <c r="B8" s="24">
        <v>180000000</v>
      </c>
      <c r="C8" s="24"/>
      <c r="D8" s="24"/>
      <c r="E8" s="24"/>
      <c r="F8" s="24"/>
      <c r="G8" s="25"/>
    </row>
    <row r="9" spans="1:7" ht="31.5" customHeight="1" x14ac:dyDescent="0.3">
      <c r="A9" s="44" t="s">
        <v>12</v>
      </c>
      <c r="B9" s="44"/>
      <c r="C9" s="44"/>
      <c r="D9" s="44"/>
      <c r="E9" s="44"/>
      <c r="F9" s="44"/>
      <c r="G9" s="44"/>
    </row>
    <row r="10" spans="1:7" x14ac:dyDescent="0.3">
      <c r="A10" s="35"/>
      <c r="B10" s="30"/>
      <c r="C10" s="30"/>
      <c r="D10" s="30"/>
      <c r="E10" s="30"/>
      <c r="F10" s="30"/>
    </row>
    <row r="11" spans="1:7" x14ac:dyDescent="0.3">
      <c r="A11" s="30"/>
      <c r="B11" s="30"/>
      <c r="C11" s="30"/>
      <c r="D11" s="30"/>
      <c r="E11" s="30"/>
      <c r="F11" s="30"/>
    </row>
    <row r="12" spans="1:7" x14ac:dyDescent="0.3">
      <c r="A12" s="30"/>
      <c r="B12" s="30"/>
      <c r="C12" s="30"/>
      <c r="D12" s="30"/>
      <c r="E12" s="30"/>
      <c r="F12" s="30"/>
    </row>
    <row r="13" spans="1:7" x14ac:dyDescent="0.3">
      <c r="A13" s="30"/>
      <c r="B13" s="30"/>
      <c r="C13" s="30"/>
      <c r="D13" s="30"/>
      <c r="E13" s="30"/>
      <c r="F13" s="30"/>
    </row>
    <row r="14" spans="1:7" x14ac:dyDescent="0.3">
      <c r="B14" s="30"/>
      <c r="C14" s="30"/>
      <c r="D14" s="30"/>
      <c r="E14" s="30"/>
      <c r="F14" s="30"/>
    </row>
  </sheetData>
  <mergeCells count="6">
    <mergeCell ref="A9:G9"/>
    <mergeCell ref="F1:F4"/>
    <mergeCell ref="C1:E3"/>
    <mergeCell ref="B1:B4"/>
    <mergeCell ref="A1:A4"/>
    <mergeCell ref="G1:G4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E28A6-8D68-4000-B514-D90891CE6E4F}">
  <sheetPr>
    <pageSetUpPr fitToPage="1"/>
  </sheetPr>
  <dimension ref="A1:O12"/>
  <sheetViews>
    <sheetView zoomScaleNormal="100" zoomScaleSheetLayoutView="85" workbookViewId="0">
      <selection sqref="A1:O9"/>
    </sheetView>
  </sheetViews>
  <sheetFormatPr defaultRowHeight="14.5" x14ac:dyDescent="0.35"/>
  <cols>
    <col min="1" max="1" width="27.81640625" customWidth="1"/>
    <col min="2" max="2" width="33.54296875" customWidth="1"/>
    <col min="3" max="3" width="29.453125" bestFit="1" customWidth="1"/>
    <col min="4" max="4" width="18.26953125" customWidth="1"/>
    <col min="5" max="5" width="17.453125" bestFit="1" customWidth="1"/>
    <col min="6" max="6" width="30.453125" customWidth="1"/>
    <col min="7" max="7" width="16.26953125" bestFit="1" customWidth="1"/>
    <col min="8" max="8" width="18.81640625" customWidth="1"/>
    <col min="9" max="9" width="18.7265625" customWidth="1"/>
    <col min="10" max="11" width="13.453125" customWidth="1"/>
    <col min="12" max="15" width="11.81640625" customWidth="1"/>
  </cols>
  <sheetData>
    <row r="1" spans="1:15" s="1" customFormat="1" ht="54.65" customHeight="1" x14ac:dyDescent="0.35">
      <c r="A1" s="61" t="s">
        <v>13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s="1" customFormat="1" ht="24" customHeight="1" x14ac:dyDescent="0.35">
      <c r="A2" s="62" t="s">
        <v>14</v>
      </c>
      <c r="B2" s="62" t="s">
        <v>15</v>
      </c>
      <c r="C2" s="62" t="s">
        <v>16</v>
      </c>
      <c r="D2" s="62" t="s">
        <v>17</v>
      </c>
      <c r="E2" s="62" t="s">
        <v>18</v>
      </c>
      <c r="F2" s="62" t="s">
        <v>19</v>
      </c>
      <c r="G2" s="62" t="s">
        <v>20</v>
      </c>
      <c r="H2" s="62" t="s">
        <v>21</v>
      </c>
      <c r="I2" s="64" t="s">
        <v>22</v>
      </c>
      <c r="J2" s="59" t="s">
        <v>23</v>
      </c>
      <c r="K2" s="60"/>
      <c r="L2" s="59" t="s">
        <v>24</v>
      </c>
      <c r="M2" s="60"/>
      <c r="N2" s="59" t="s">
        <v>25</v>
      </c>
      <c r="O2" s="60"/>
    </row>
    <row r="3" spans="1:15" s="1" customFormat="1" ht="30" customHeight="1" x14ac:dyDescent="0.35">
      <c r="A3" s="63"/>
      <c r="B3" s="63"/>
      <c r="C3" s="63"/>
      <c r="D3" s="63"/>
      <c r="E3" s="63"/>
      <c r="F3" s="63"/>
      <c r="G3" s="63"/>
      <c r="H3" s="63"/>
      <c r="I3" s="65"/>
      <c r="J3" s="2" t="s">
        <v>26</v>
      </c>
      <c r="K3" s="2" t="s">
        <v>27</v>
      </c>
      <c r="L3" s="2" t="s">
        <v>26</v>
      </c>
      <c r="M3" s="2" t="s">
        <v>27</v>
      </c>
      <c r="N3" s="2" t="s">
        <v>26</v>
      </c>
      <c r="O3" s="2" t="s">
        <v>27</v>
      </c>
    </row>
    <row r="4" spans="1:15" s="1" customFormat="1" ht="58" x14ac:dyDescent="0.35">
      <c r="A4" s="3" t="s">
        <v>28</v>
      </c>
      <c r="B4" s="10" t="s">
        <v>8</v>
      </c>
      <c r="C4" s="10" t="s">
        <v>29</v>
      </c>
      <c r="D4" s="41" t="s">
        <v>30</v>
      </c>
      <c r="E4" s="42" t="s">
        <v>31</v>
      </c>
      <c r="F4" s="3" t="s">
        <v>32</v>
      </c>
      <c r="G4" s="4">
        <v>56000000</v>
      </c>
      <c r="H4" s="4">
        <v>48500000</v>
      </c>
      <c r="I4" s="4">
        <f>G4-H4</f>
        <v>7500000</v>
      </c>
      <c r="J4" s="17">
        <v>45945</v>
      </c>
      <c r="K4" s="17">
        <v>46068</v>
      </c>
      <c r="L4" s="17">
        <v>46113</v>
      </c>
      <c r="M4" s="17">
        <v>46387</v>
      </c>
      <c r="N4" s="17">
        <v>46934</v>
      </c>
      <c r="O4" s="17">
        <v>47848</v>
      </c>
    </row>
    <row r="5" spans="1:15" s="1" customFormat="1" ht="58" x14ac:dyDescent="0.35">
      <c r="A5" s="3" t="s">
        <v>33</v>
      </c>
      <c r="B5" s="10" t="s">
        <v>8</v>
      </c>
      <c r="C5" s="10" t="s">
        <v>29</v>
      </c>
      <c r="D5" s="41" t="s">
        <v>30</v>
      </c>
      <c r="E5" s="42" t="s">
        <v>31</v>
      </c>
      <c r="F5" s="3" t="s">
        <v>34</v>
      </c>
      <c r="G5" s="4">
        <f>H5+I5</f>
        <v>77473900</v>
      </c>
      <c r="H5" s="4">
        <v>67900000</v>
      </c>
      <c r="I5" s="4">
        <v>9573900</v>
      </c>
      <c r="J5" s="17">
        <v>45945</v>
      </c>
      <c r="K5" s="17">
        <v>46022</v>
      </c>
      <c r="L5" s="17">
        <v>46023</v>
      </c>
      <c r="M5" s="17">
        <v>46203</v>
      </c>
      <c r="N5" s="17">
        <v>46569</v>
      </c>
      <c r="O5" s="17">
        <v>48579</v>
      </c>
    </row>
    <row r="6" spans="1:15" s="1" customFormat="1" ht="57.75" customHeight="1" x14ac:dyDescent="0.35">
      <c r="A6" s="3" t="s">
        <v>35</v>
      </c>
      <c r="B6" s="10" t="s">
        <v>8</v>
      </c>
      <c r="C6" s="10" t="s">
        <v>29</v>
      </c>
      <c r="D6" s="41" t="s">
        <v>30</v>
      </c>
      <c r="E6" s="42" t="s">
        <v>31</v>
      </c>
      <c r="F6" s="3" t="s">
        <v>36</v>
      </c>
      <c r="G6" s="4">
        <v>56000000</v>
      </c>
      <c r="H6" s="4">
        <v>48500000</v>
      </c>
      <c r="I6" s="4">
        <f>G6-H6</f>
        <v>7500000</v>
      </c>
      <c r="J6" s="17">
        <v>46310</v>
      </c>
      <c r="K6" s="17">
        <v>46387</v>
      </c>
      <c r="L6" s="17">
        <v>46388</v>
      </c>
      <c r="M6" s="17">
        <v>46568</v>
      </c>
      <c r="N6" s="17">
        <v>46935</v>
      </c>
      <c r="O6" s="17">
        <v>48944</v>
      </c>
    </row>
    <row r="7" spans="1:15" s="1" customFormat="1" ht="58" x14ac:dyDescent="0.35">
      <c r="A7" s="3" t="s">
        <v>37</v>
      </c>
      <c r="B7" s="10" t="s">
        <v>8</v>
      </c>
      <c r="C7" s="10" t="s">
        <v>29</v>
      </c>
      <c r="D7" s="41" t="s">
        <v>30</v>
      </c>
      <c r="E7" s="42" t="s">
        <v>31</v>
      </c>
      <c r="F7" s="3" t="s">
        <v>36</v>
      </c>
      <c r="G7" s="4">
        <v>56000000</v>
      </c>
      <c r="H7" s="4">
        <v>48500000</v>
      </c>
      <c r="I7" s="4">
        <f>G7-H7</f>
        <v>7500000</v>
      </c>
      <c r="J7" s="17">
        <v>46675</v>
      </c>
      <c r="K7" s="17">
        <v>46752</v>
      </c>
      <c r="L7" s="17">
        <v>46753</v>
      </c>
      <c r="M7" s="17">
        <v>46934</v>
      </c>
      <c r="N7" s="17">
        <v>47300</v>
      </c>
      <c r="O7" s="17">
        <v>49309</v>
      </c>
    </row>
    <row r="8" spans="1:15" s="1" customFormat="1" ht="43.5" x14ac:dyDescent="0.35">
      <c r="A8" s="3" t="s">
        <v>38</v>
      </c>
      <c r="B8" s="3" t="s">
        <v>9</v>
      </c>
      <c r="C8" s="3" t="s">
        <v>39</v>
      </c>
      <c r="D8" s="41" t="s">
        <v>30</v>
      </c>
      <c r="E8" s="41" t="s">
        <v>40</v>
      </c>
      <c r="F8" s="3" t="s">
        <v>41</v>
      </c>
      <c r="G8" s="4">
        <v>6600000</v>
      </c>
      <c r="H8" s="4">
        <v>6600000</v>
      </c>
      <c r="I8" s="4"/>
      <c r="J8" s="17">
        <v>45945</v>
      </c>
      <c r="K8" s="17">
        <v>46022</v>
      </c>
      <c r="L8" s="17">
        <v>46023</v>
      </c>
      <c r="M8" s="17">
        <v>46387</v>
      </c>
      <c r="N8" s="17">
        <v>46113</v>
      </c>
      <c r="O8" s="17">
        <v>49309</v>
      </c>
    </row>
    <row r="9" spans="1:15" s="1" customFormat="1" ht="20.149999999999999" customHeight="1" x14ac:dyDescent="0.35">
      <c r="G9" s="5">
        <f>SUM(G4:G8)</f>
        <v>252073900</v>
      </c>
      <c r="H9" s="5">
        <f>SUM(H4:H8)</f>
        <v>220000000</v>
      </c>
      <c r="I9" s="5">
        <f>SUM(I4:I8)</f>
        <v>32073900</v>
      </c>
    </row>
    <row r="10" spans="1:15" s="1" customFormat="1" ht="29.25" customHeight="1" x14ac:dyDescent="0.35">
      <c r="A10" s="57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2" spans="1:15" x14ac:dyDescent="0.35">
      <c r="G12" s="34"/>
      <c r="H12" s="34"/>
      <c r="I12" s="34"/>
    </row>
  </sheetData>
  <mergeCells count="14">
    <mergeCell ref="A10:O10"/>
    <mergeCell ref="J2:K2"/>
    <mergeCell ref="L2:M2"/>
    <mergeCell ref="N2:O2"/>
    <mergeCell ref="A1:O1"/>
    <mergeCell ref="A2:A3"/>
    <mergeCell ref="B2:B3"/>
    <mergeCell ref="C2:C3"/>
    <mergeCell ref="E2:E3"/>
    <mergeCell ref="F2:F3"/>
    <mergeCell ref="G2:G3"/>
    <mergeCell ref="H2:H3"/>
    <mergeCell ref="I2:I3"/>
    <mergeCell ref="D2:D3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1AD9B-89D6-4313-967E-34B9B6D3B3A6}">
  <sheetPr>
    <pageSetUpPr fitToPage="1"/>
  </sheetPr>
  <dimension ref="A1:AMH9"/>
  <sheetViews>
    <sheetView workbookViewId="0">
      <selection sqref="A1:L4"/>
    </sheetView>
  </sheetViews>
  <sheetFormatPr defaultColWidth="9.1796875" defaultRowHeight="14.5" x14ac:dyDescent="0.35"/>
  <cols>
    <col min="1" max="1" width="38.7265625" style="7" customWidth="1"/>
    <col min="2" max="2" width="15.26953125" style="7" customWidth="1"/>
    <col min="3" max="3" width="16.1796875" style="7" customWidth="1"/>
    <col min="4" max="11" width="15.26953125" style="7" customWidth="1"/>
    <col min="12" max="12" width="16.81640625" style="7" customWidth="1"/>
    <col min="13" max="1022" width="9.1796875" style="7"/>
  </cols>
  <sheetData>
    <row r="1" spans="1:12" ht="60.75" customHeight="1" x14ac:dyDescent="0.35">
      <c r="A1" s="66" t="s">
        <v>42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5.5" x14ac:dyDescent="0.35">
      <c r="A2" s="8"/>
      <c r="B2" s="9">
        <v>2025</v>
      </c>
      <c r="C2" s="9">
        <v>2026</v>
      </c>
      <c r="D2" s="9">
        <v>2027</v>
      </c>
      <c r="E2" s="9">
        <v>2028</v>
      </c>
      <c r="F2" s="9">
        <v>2029</v>
      </c>
      <c r="G2" s="9">
        <v>2030</v>
      </c>
      <c r="H2" s="9">
        <v>2031</v>
      </c>
      <c r="I2" s="9">
        <v>2032</v>
      </c>
      <c r="J2" s="9">
        <v>2033</v>
      </c>
      <c r="K2" s="9">
        <v>2034</v>
      </c>
      <c r="L2" s="9" t="s">
        <v>43</v>
      </c>
    </row>
    <row r="3" spans="1:12" ht="33.75" customHeight="1" x14ac:dyDescent="0.35">
      <c r="A3" s="10" t="s">
        <v>44</v>
      </c>
      <c r="B3" s="11"/>
      <c r="C3" s="11">
        <f>B1_Finanziario!K9</f>
        <v>6000420</v>
      </c>
      <c r="D3" s="11">
        <f>B1_Finanziario!L9</f>
        <v>14501015</v>
      </c>
      <c r="E3" s="11">
        <f>B1_Finanziario!M9</f>
        <v>32986910</v>
      </c>
      <c r="F3" s="11">
        <f>B1_Finanziario!N9</f>
        <v>44003080</v>
      </c>
      <c r="G3" s="11">
        <f>B1_Finanziario!O9</f>
        <v>41502905</v>
      </c>
      <c r="H3" s="11">
        <f>B1_Finanziario!P9</f>
        <v>34002380</v>
      </c>
      <c r="I3" s="11">
        <f>B1_Finanziario!Q9</f>
        <v>27001890</v>
      </c>
      <c r="J3" s="11">
        <f>B1_Finanziario!R9</f>
        <v>15001050</v>
      </c>
      <c r="K3" s="11">
        <f>B1_Finanziario!S9</f>
        <v>5000350</v>
      </c>
      <c r="L3" s="11">
        <f>SUM(B3:K3)</f>
        <v>220000000</v>
      </c>
    </row>
    <row r="4" spans="1:12" ht="28.5" customHeight="1" x14ac:dyDescent="0.35">
      <c r="A4" s="12" t="s">
        <v>45</v>
      </c>
      <c r="B4" s="13">
        <f>SUM(B3:B3)</f>
        <v>0</v>
      </c>
      <c r="C4" s="13">
        <f>SUM(C3:C3)</f>
        <v>6000420</v>
      </c>
      <c r="D4" s="13">
        <f>SUM(D3:D3)</f>
        <v>14501015</v>
      </c>
      <c r="E4" s="13">
        <f t="shared" ref="E4:L4" si="0">SUM(E3:E3)</f>
        <v>32986910</v>
      </c>
      <c r="F4" s="13">
        <f t="shared" si="0"/>
        <v>44003080</v>
      </c>
      <c r="G4" s="13">
        <f t="shared" si="0"/>
        <v>41502905</v>
      </c>
      <c r="H4" s="13">
        <f t="shared" si="0"/>
        <v>34002380</v>
      </c>
      <c r="I4" s="13">
        <f t="shared" si="0"/>
        <v>27001890</v>
      </c>
      <c r="J4" s="13">
        <f t="shared" si="0"/>
        <v>15001050</v>
      </c>
      <c r="K4" s="13">
        <f t="shared" si="0"/>
        <v>5000350</v>
      </c>
      <c r="L4" s="13">
        <f t="shared" si="0"/>
        <v>220000000</v>
      </c>
    </row>
    <row r="5" spans="1:12" ht="21.75" customHeight="1" x14ac:dyDescent="0.35"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2" ht="21.75" customHeight="1" x14ac:dyDescent="0.35">
      <c r="B6" s="14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2" ht="21.75" customHeight="1" x14ac:dyDescent="0.35">
      <c r="B7" s="14"/>
      <c r="L7" s="15"/>
    </row>
    <row r="8" spans="1:12" ht="21.75" customHeight="1" x14ac:dyDescent="0.3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 ht="21.75" customHeight="1" x14ac:dyDescent="0.35">
      <c r="B9" s="16"/>
      <c r="C9" s="16"/>
      <c r="D9" s="16"/>
      <c r="E9" s="16"/>
      <c r="F9" s="16"/>
      <c r="G9" s="16"/>
      <c r="H9" s="16"/>
      <c r="I9" s="16"/>
      <c r="J9" s="16"/>
      <c r="K9" s="16"/>
    </row>
  </sheetData>
  <mergeCells count="1">
    <mergeCell ref="A1:L1"/>
  </mergeCells>
  <pageMargins left="0.25" right="0.25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CCFA8-B175-4073-AAF7-498AD635C901}">
  <sheetPr>
    <pageSetUpPr fitToPage="1"/>
  </sheetPr>
  <dimension ref="A1:S10"/>
  <sheetViews>
    <sheetView tabSelected="1" zoomScale="94" zoomScaleNormal="94" zoomScaleSheetLayoutView="94" workbookViewId="0">
      <selection sqref="A1:S9"/>
    </sheetView>
  </sheetViews>
  <sheetFormatPr defaultRowHeight="14.5" x14ac:dyDescent="0.35"/>
  <cols>
    <col min="1" max="1" width="30.1796875" customWidth="1"/>
    <col min="2" max="2" width="19.1796875" style="33" customWidth="1"/>
    <col min="3" max="3" width="13.7265625" style="33" customWidth="1"/>
    <col min="4" max="4" width="16.26953125" customWidth="1"/>
    <col min="5" max="5" width="17.81640625" customWidth="1"/>
    <col min="6" max="6" width="30.453125" bestFit="1" customWidth="1"/>
    <col min="7" max="7" width="17.7265625" customWidth="1"/>
    <col min="8" max="8" width="23.26953125" customWidth="1"/>
    <col min="9" max="9" width="18.7265625" customWidth="1"/>
    <col min="10" max="10" width="17.54296875" customWidth="1"/>
    <col min="11" max="11" width="16.1796875" customWidth="1"/>
    <col min="12" max="12" width="16.453125" customWidth="1"/>
    <col min="13" max="13" width="15.81640625" customWidth="1"/>
    <col min="14" max="14" width="16.7265625" customWidth="1"/>
    <col min="15" max="15" width="17" customWidth="1"/>
    <col min="16" max="18" width="14.81640625" bestFit="1" customWidth="1"/>
    <col min="19" max="19" width="15.453125" bestFit="1" customWidth="1"/>
  </cols>
  <sheetData>
    <row r="1" spans="1:19" s="1" customFormat="1" ht="54.65" customHeight="1" x14ac:dyDescent="0.35">
      <c r="A1" s="61" t="s">
        <v>46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9" s="1" customFormat="1" ht="24" customHeight="1" x14ac:dyDescent="0.35">
      <c r="A2" s="62" t="s">
        <v>14</v>
      </c>
      <c r="B2" s="62" t="s">
        <v>15</v>
      </c>
      <c r="C2" s="62" t="s">
        <v>16</v>
      </c>
      <c r="D2" s="62" t="s">
        <v>17</v>
      </c>
      <c r="E2" s="62" t="s">
        <v>18</v>
      </c>
      <c r="F2" s="62" t="s">
        <v>19</v>
      </c>
      <c r="G2" s="62" t="s">
        <v>20</v>
      </c>
      <c r="H2" s="62" t="s">
        <v>21</v>
      </c>
      <c r="I2" s="64" t="s">
        <v>22</v>
      </c>
      <c r="J2" s="67">
        <v>2025</v>
      </c>
      <c r="K2" s="69">
        <v>2026</v>
      </c>
      <c r="L2" s="69">
        <v>2027</v>
      </c>
      <c r="M2" s="67">
        <f>L2+1</f>
        <v>2028</v>
      </c>
      <c r="N2" s="67">
        <f t="shared" ref="N2:S2" si="0">M2+1</f>
        <v>2029</v>
      </c>
      <c r="O2" s="67">
        <f t="shared" si="0"/>
        <v>2030</v>
      </c>
      <c r="P2" s="67">
        <f t="shared" si="0"/>
        <v>2031</v>
      </c>
      <c r="Q2" s="67">
        <f t="shared" si="0"/>
        <v>2032</v>
      </c>
      <c r="R2" s="67">
        <f t="shared" si="0"/>
        <v>2033</v>
      </c>
      <c r="S2" s="67">
        <f t="shared" si="0"/>
        <v>2034</v>
      </c>
    </row>
    <row r="3" spans="1:19" s="1" customFormat="1" ht="30" customHeight="1" x14ac:dyDescent="0.35">
      <c r="A3" s="63"/>
      <c r="B3" s="63"/>
      <c r="C3" s="63"/>
      <c r="D3" s="63"/>
      <c r="E3" s="63"/>
      <c r="F3" s="63"/>
      <c r="G3" s="63"/>
      <c r="H3" s="63"/>
      <c r="I3" s="65"/>
      <c r="J3" s="68"/>
      <c r="K3" s="70"/>
      <c r="L3" s="70"/>
      <c r="M3" s="68"/>
      <c r="N3" s="68"/>
      <c r="O3" s="68"/>
      <c r="P3" s="68"/>
      <c r="Q3" s="68"/>
      <c r="R3" s="68"/>
      <c r="S3" s="68"/>
    </row>
    <row r="4" spans="1:19" s="1" customFormat="1" ht="43.5" x14ac:dyDescent="0.35">
      <c r="A4" s="3" t="s">
        <v>28</v>
      </c>
      <c r="B4" s="3" t="s">
        <v>8</v>
      </c>
      <c r="C4" s="3" t="s">
        <v>29</v>
      </c>
      <c r="D4" s="41" t="s">
        <v>30</v>
      </c>
      <c r="E4" s="42" t="s">
        <v>31</v>
      </c>
      <c r="F4" s="3" t="s">
        <v>47</v>
      </c>
      <c r="G4" s="18">
        <v>56000000</v>
      </c>
      <c r="H4" s="4">
        <v>48500000</v>
      </c>
      <c r="I4" s="4">
        <f>G4-H4</f>
        <v>7500000</v>
      </c>
      <c r="J4" s="4"/>
      <c r="K4" s="4">
        <f>H4*5%</f>
        <v>2425000</v>
      </c>
      <c r="L4" s="4">
        <f>H4*10%</f>
        <v>4850000</v>
      </c>
      <c r="M4" s="4">
        <f>H4*30%</f>
        <v>14550000</v>
      </c>
      <c r="N4" s="4">
        <f>H4*35%</f>
        <v>16975000</v>
      </c>
      <c r="O4" s="4">
        <f>H4*20%</f>
        <v>9700000</v>
      </c>
      <c r="P4" s="4"/>
      <c r="Q4" s="4"/>
      <c r="R4" s="4"/>
      <c r="S4" s="3"/>
    </row>
    <row r="5" spans="1:19" s="1" customFormat="1" ht="43.5" x14ac:dyDescent="0.35">
      <c r="A5" s="36" t="s">
        <v>33</v>
      </c>
      <c r="B5" s="36" t="s">
        <v>8</v>
      </c>
      <c r="C5" s="36" t="s">
        <v>29</v>
      </c>
      <c r="D5" s="41" t="s">
        <v>30</v>
      </c>
      <c r="E5" s="42" t="s">
        <v>31</v>
      </c>
      <c r="F5" s="36" t="s">
        <v>48</v>
      </c>
      <c r="G5" s="37">
        <f>H5+I5</f>
        <v>77473900</v>
      </c>
      <c r="H5" s="38">
        <v>67900000</v>
      </c>
      <c r="I5" s="39">
        <v>9573900</v>
      </c>
      <c r="J5" s="38"/>
      <c r="K5" s="38">
        <f>H5*5%</f>
        <v>3395000</v>
      </c>
      <c r="L5" s="40">
        <f>H5*10%</f>
        <v>6790000</v>
      </c>
      <c r="M5" s="40">
        <f>H5*15%</f>
        <v>10185000</v>
      </c>
      <c r="N5" s="38">
        <f>H5*20%</f>
        <v>13580000</v>
      </c>
      <c r="O5" s="40">
        <f>H5*20%</f>
        <v>13580000</v>
      </c>
      <c r="P5" s="40">
        <f>H5*20%</f>
        <v>13580000</v>
      </c>
      <c r="Q5" s="38">
        <f>H5*10%</f>
        <v>6790000</v>
      </c>
      <c r="R5" s="4"/>
      <c r="S5" s="3"/>
    </row>
    <row r="6" spans="1:19" s="1" customFormat="1" ht="43.5" x14ac:dyDescent="0.35">
      <c r="A6" s="3" t="s">
        <v>35</v>
      </c>
      <c r="B6" s="3" t="s">
        <v>8</v>
      </c>
      <c r="C6" s="3" t="s">
        <v>29</v>
      </c>
      <c r="D6" s="41" t="s">
        <v>30</v>
      </c>
      <c r="E6" s="42" t="s">
        <v>31</v>
      </c>
      <c r="F6" s="3" t="s">
        <v>49</v>
      </c>
      <c r="G6" s="18">
        <v>56000000</v>
      </c>
      <c r="H6" s="4">
        <v>48500000</v>
      </c>
      <c r="I6" s="4">
        <f>G6-H6</f>
        <v>7500000</v>
      </c>
      <c r="J6" s="4"/>
      <c r="K6" s="6"/>
      <c r="L6" s="4">
        <f>H6*5%</f>
        <v>2425000</v>
      </c>
      <c r="M6" s="4">
        <f>H6*10%</f>
        <v>4850000</v>
      </c>
      <c r="N6" s="4">
        <f>H6*15%</f>
        <v>7275000</v>
      </c>
      <c r="O6" s="6">
        <f>H6*20%</f>
        <v>9700000</v>
      </c>
      <c r="P6" s="6">
        <f>H6*20%</f>
        <v>9700000</v>
      </c>
      <c r="Q6" s="4">
        <f>H6*20%</f>
        <v>9700000</v>
      </c>
      <c r="R6" s="4">
        <f>H6*10%</f>
        <v>4850000</v>
      </c>
      <c r="S6" s="19"/>
    </row>
    <row r="7" spans="1:19" s="1" customFormat="1" ht="43.5" x14ac:dyDescent="0.35">
      <c r="A7" s="3" t="s">
        <v>37</v>
      </c>
      <c r="B7" s="3" t="s">
        <v>8</v>
      </c>
      <c r="C7" s="3" t="s">
        <v>29</v>
      </c>
      <c r="D7" s="41" t="s">
        <v>30</v>
      </c>
      <c r="E7" s="42" t="s">
        <v>31</v>
      </c>
      <c r="F7" s="3" t="s">
        <v>50</v>
      </c>
      <c r="G7" s="18">
        <v>56000000</v>
      </c>
      <c r="H7" s="4">
        <v>48500000</v>
      </c>
      <c r="I7" s="4">
        <f>G7-H7</f>
        <v>7500000</v>
      </c>
      <c r="J7" s="4"/>
      <c r="K7" s="6"/>
      <c r="L7" s="4"/>
      <c r="M7" s="4">
        <f>H7*5%</f>
        <v>2425000</v>
      </c>
      <c r="N7" s="4">
        <f>H7*10%</f>
        <v>4850000</v>
      </c>
      <c r="O7" s="6">
        <f>H7*15%</f>
        <v>7275000</v>
      </c>
      <c r="P7" s="6">
        <f>H7*20%</f>
        <v>9700000</v>
      </c>
      <c r="Q7" s="4">
        <f>H7*20%</f>
        <v>9700000</v>
      </c>
      <c r="R7" s="4">
        <f>H7*20%</f>
        <v>9700000</v>
      </c>
      <c r="S7" s="4">
        <f>H7*10%</f>
        <v>4850000</v>
      </c>
    </row>
    <row r="8" spans="1:19" s="1" customFormat="1" ht="43.5" x14ac:dyDescent="0.35">
      <c r="A8" s="3" t="s">
        <v>38</v>
      </c>
      <c r="B8" s="3" t="s">
        <v>9</v>
      </c>
      <c r="C8" s="3" t="s">
        <v>39</v>
      </c>
      <c r="D8" s="41" t="s">
        <v>30</v>
      </c>
      <c r="E8" s="43" t="s">
        <v>40</v>
      </c>
      <c r="F8" s="3" t="s">
        <v>41</v>
      </c>
      <c r="G8" s="4">
        <v>6600000</v>
      </c>
      <c r="H8" s="4">
        <v>6600000</v>
      </c>
      <c r="I8" s="4"/>
      <c r="J8" s="4"/>
      <c r="K8" s="32">
        <f>SUM(K4:K7)*0.031</f>
        <v>180420</v>
      </c>
      <c r="L8" s="32">
        <f>SUM(L4:L7)*0.031</f>
        <v>436015</v>
      </c>
      <c r="M8" s="32">
        <f>SUM(M4:M7)*0.031-15400</f>
        <v>976910</v>
      </c>
      <c r="N8" s="32">
        <f t="shared" ref="N8:S8" si="1">SUM(N4:N7)*0.031</f>
        <v>1323080</v>
      </c>
      <c r="O8" s="32">
        <f t="shared" si="1"/>
        <v>1247905</v>
      </c>
      <c r="P8" s="32">
        <f t="shared" si="1"/>
        <v>1022380</v>
      </c>
      <c r="Q8" s="32">
        <f t="shared" si="1"/>
        <v>811890</v>
      </c>
      <c r="R8" s="32">
        <f t="shared" si="1"/>
        <v>451050</v>
      </c>
      <c r="S8" s="32">
        <f t="shared" si="1"/>
        <v>150350</v>
      </c>
    </row>
    <row r="9" spans="1:19" s="1" customFormat="1" ht="36" customHeight="1" x14ac:dyDescent="0.35">
      <c r="G9" s="5">
        <f>SUM(G4:G8)</f>
        <v>252073900</v>
      </c>
      <c r="H9" s="5">
        <f>SUM(H4:H8)</f>
        <v>220000000</v>
      </c>
      <c r="I9" s="5">
        <f>SUM(I4:I8)</f>
        <v>32073900</v>
      </c>
      <c r="J9" s="5">
        <f t="shared" ref="J9" si="2">SUM(J4:J8)</f>
        <v>0</v>
      </c>
      <c r="K9" s="5">
        <f>SUM(K4:K8)</f>
        <v>6000420</v>
      </c>
      <c r="L9" s="5">
        <f>SUM(L4:L8)</f>
        <v>14501015</v>
      </c>
      <c r="M9" s="5">
        <f t="shared" ref="M9:S9" si="3">SUM(M4:M8)</f>
        <v>32986910</v>
      </c>
      <c r="N9" s="5">
        <f t="shared" si="3"/>
        <v>44003080</v>
      </c>
      <c r="O9" s="5">
        <f t="shared" si="3"/>
        <v>41502905</v>
      </c>
      <c r="P9" s="5">
        <f t="shared" si="3"/>
        <v>34002380</v>
      </c>
      <c r="Q9" s="5">
        <f t="shared" si="3"/>
        <v>27001890</v>
      </c>
      <c r="R9" s="5">
        <f t="shared" si="3"/>
        <v>15001050</v>
      </c>
      <c r="S9" s="5">
        <f t="shared" si="3"/>
        <v>5000350</v>
      </c>
    </row>
    <row r="10" spans="1:19" s="1" customFormat="1" ht="16.5" customHeight="1" x14ac:dyDescent="0.35">
      <c r="A10" s="57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</row>
  </sheetData>
  <mergeCells count="21">
    <mergeCell ref="A10:R10"/>
    <mergeCell ref="P2:P3"/>
    <mergeCell ref="Q2:Q3"/>
    <mergeCell ref="M2:M3"/>
    <mergeCell ref="N2:N3"/>
    <mergeCell ref="S2:S3"/>
    <mergeCell ref="A1:R1"/>
    <mergeCell ref="A2:A3"/>
    <mergeCell ref="B2:B3"/>
    <mergeCell ref="C2:C3"/>
    <mergeCell ref="E2:E3"/>
    <mergeCell ref="F2:F3"/>
    <mergeCell ref="G2:G3"/>
    <mergeCell ref="H2:H3"/>
    <mergeCell ref="I2:I3"/>
    <mergeCell ref="R2:R3"/>
    <mergeCell ref="J2:J3"/>
    <mergeCell ref="K2:K3"/>
    <mergeCell ref="L2:L3"/>
    <mergeCell ref="O2:O3"/>
    <mergeCell ref="D2:D3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f67364bc722701cbbc96b7c3610b1b46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d0a7da13faaf76ebd8a2b0338a2d0524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Props1.xml><?xml version="1.0" encoding="utf-8"?>
<ds:datastoreItem xmlns:ds="http://schemas.openxmlformats.org/officeDocument/2006/customXml" ds:itemID="{FB7950B5-FF46-47D9-B6BD-1FD8CCC9F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B5D2E7-E2B5-4784-BBE6-0F2690C9A2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9C4726-1745-472F-8D34-684F21E01C93}">
  <ds:schemaRefs>
    <ds:schemaRef ds:uri="http://schemas.microsoft.com/office/2006/metadata/properties"/>
    <ds:schemaRef ds:uri="http://schemas.microsoft.com/office/infopath/2007/PartnerControls"/>
    <ds:schemaRef ds:uri="b8e9ecd3-49dc-4355-a3de-944263e3bf65"/>
    <ds:schemaRef ds:uri="3b0d13af-778a-4999-a53a-9a4892815d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Tabella art. 3</vt:lpstr>
      <vt:lpstr>A1_Procedurale</vt:lpstr>
      <vt:lpstr>Allegato B__Piano fin. accordo</vt:lpstr>
      <vt:lpstr>B1_Finanziario</vt:lpstr>
      <vt:lpstr>A1_Procedurale!Area_stampa</vt:lpstr>
      <vt:lpstr>'Allegato B__Piano fin. accordo'!Area_stampa</vt:lpstr>
      <vt:lpstr>B1_Finanziario!Area_stampa</vt:lpstr>
      <vt:lpstr>'Tabella art. 3'!Area_stampa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nn</dc:creator>
  <cp:keywords/>
  <dc:description/>
  <cp:lastModifiedBy>Tea Ivanisevic</cp:lastModifiedBy>
  <cp:revision/>
  <cp:lastPrinted>2025-12-03T09:58:26Z</cp:lastPrinted>
  <dcterms:created xsi:type="dcterms:W3CDTF">2024-11-28T10:50:20Z</dcterms:created>
  <dcterms:modified xsi:type="dcterms:W3CDTF">2025-12-03T09:58:33Z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2024-11-28T13:55:16Z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2ec1b100-b224-4103-a919-672f0b6764ce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MediaServiceImageTags">
    <vt:lpwstr/>
  </property>
</Properties>
</file>