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UFFICIO III/FSC_2021-2027_02.b_COTIV/2026.04.16_Riunione_COTIV Lombardia/03 lettera Ministro/"/>
    </mc:Choice>
  </mc:AlternateContent>
  <xr:revisionPtr revIDLastSave="14" documentId="13_ncr:1_{AB63DCD7-B5BD-4C5B-B6EE-480BFC1B7AB6}" xr6:coauthVersionLast="47" xr6:coauthVersionMax="47" xr10:uidLastSave="{B698450D-86A7-410A-BE9C-0D23886D637B}"/>
  <bookViews>
    <workbookView xWindow="-120" yWindow="-120" windowWidth="29040" windowHeight="15720" tabRatio="612" xr2:uid="{00000000-000D-0000-FFFF-FFFF00000000}"/>
  </bookViews>
  <sheets>
    <sheet name="Tabella articolo 3" sheetId="10" r:id="rId1"/>
    <sheet name="Allegato A1_elenco intervent" sheetId="8" r:id="rId2"/>
    <sheet name="Allegato A2_Elenco interventi" sheetId="9" r:id="rId3"/>
    <sheet name="Allegato B1_Piano fin. accordo" sheetId="4" r:id="rId4"/>
    <sheet name="Allegato B2_Piano fin interv" sheetId="11" r:id="rId5"/>
  </sheets>
  <definedNames>
    <definedName name="_xlnm._FilterDatabase" localSheetId="1" hidden="1">'Allegato A1_elenco intervent'!$A$3:$O$18</definedName>
    <definedName name="_xlnm.Print_Area" localSheetId="2">'Allegato A2_Elenco interventi'!$B$1:$F$3</definedName>
    <definedName name="_xlnm.Print_Area" localSheetId="3">'Allegato B1_Piano fin. accordo'!$A$1:$L$3</definedName>
    <definedName name="_xlnm.Print_Area" localSheetId="4">'Allegato B2_Piano fin interv'!$A$1:$Q$18</definedName>
    <definedName name="_xlnm.Print_Area" localSheetId="0">'Tabella articolo 3'!$A$1:$M$18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0" l="1"/>
  <c r="I10" i="10"/>
  <c r="H10" i="10"/>
  <c r="D12" i="10"/>
  <c r="C12" i="10"/>
  <c r="B12" i="10"/>
  <c r="B10" i="10"/>
  <c r="C10" i="10"/>
  <c r="D10" i="10"/>
  <c r="I19" i="8"/>
  <c r="H19" i="8"/>
  <c r="G19" i="8"/>
  <c r="H18" i="11"/>
  <c r="G18" i="11"/>
  <c r="L14" i="11"/>
  <c r="L12" i="11"/>
  <c r="K18" i="11"/>
  <c r="L11" i="11"/>
  <c r="M10" i="11"/>
  <c r="L8" i="11"/>
  <c r="L6" i="11"/>
  <c r="L4" i="11"/>
  <c r="Q5" i="11"/>
  <c r="Q18" i="11" s="1"/>
  <c r="P18" i="11"/>
  <c r="J18" i="11"/>
  <c r="I5" i="11"/>
  <c r="H6" i="8"/>
  <c r="I6" i="8" s="1"/>
  <c r="F10" i="10"/>
  <c r="J10" i="10"/>
  <c r="I9" i="10"/>
  <c r="D9" i="10"/>
  <c r="B6" i="10"/>
  <c r="O18" i="11"/>
  <c r="L18" i="11" l="1"/>
  <c r="N9" i="11"/>
  <c r="M9" i="11" s="1"/>
  <c r="M18" i="11"/>
  <c r="B5" i="10" l="1"/>
  <c r="N18" i="11" l="1"/>
  <c r="E5" i="10" l="1"/>
  <c r="K3" i="4"/>
  <c r="J3" i="4"/>
  <c r="I3" i="4"/>
  <c r="F3" i="4"/>
  <c r="D3" i="4"/>
  <c r="I14" i="11"/>
  <c r="I13" i="11"/>
  <c r="I11" i="11"/>
  <c r="E3" i="4"/>
  <c r="M12" i="10"/>
  <c r="L12" i="10"/>
  <c r="K12" i="10"/>
  <c r="D11" i="10"/>
  <c r="D8" i="10"/>
  <c r="H7" i="10"/>
  <c r="D7" i="10"/>
  <c r="D6" i="10"/>
  <c r="D5" i="10"/>
  <c r="H4" i="10"/>
  <c r="D4" i="10"/>
  <c r="I18" i="11" l="1"/>
  <c r="E6" i="10"/>
  <c r="E10" i="10" s="1"/>
  <c r="I8" i="10"/>
  <c r="I7" i="10"/>
  <c r="H5" i="10"/>
  <c r="H3" i="4"/>
  <c r="G3" i="4"/>
  <c r="L3" i="4" l="1"/>
  <c r="H6" i="10"/>
  <c r="I6" i="10" s="1"/>
  <c r="I5" i="10"/>
</calcChain>
</file>

<file path=xl/sharedStrings.xml><?xml version="1.0" encoding="utf-8"?>
<sst xmlns="http://schemas.openxmlformats.org/spreadsheetml/2006/main" count="332" uniqueCount="156">
  <si>
    <t>AMBITI DI INTERVENTO</t>
  </si>
  <si>
    <t>Assegnazione FSC 21-27</t>
  </si>
  <si>
    <t>Cofinanziamenti nuovi interventi</t>
  </si>
  <si>
    <t>Ammontare complessivo investimenti</t>
  </si>
  <si>
    <t>Numero interventi/linee di azione</t>
  </si>
  <si>
    <t>Altre assegnazioni</t>
  </si>
  <si>
    <t>Risorse FSC 
21-27 
(ass. ordinaria)</t>
  </si>
  <si>
    <t>(1) Risorse FSC 
21-27 (Anticipazione)</t>
  </si>
  <si>
    <t>Totale Assegnazione
FSC 21-27</t>
  </si>
  <si>
    <t>Altre Risorse Ordinarie Regionali e Locali</t>
  </si>
  <si>
    <t>Altre Risorse Ordinarie Nazionali</t>
  </si>
  <si>
    <t>Privati</t>
  </si>
  <si>
    <t>Totale Co-finanziamento con altre risorse</t>
  </si>
  <si>
    <t>FSC 14-20
(economie)
(D)</t>
  </si>
  <si>
    <t>FdR Legge 183/87 (POC)
(E)</t>
  </si>
  <si>
    <t>2014-2020</t>
  </si>
  <si>
    <t>2021-2027</t>
  </si>
  <si>
    <t xml:space="preserve">Ricerca e innovazione </t>
  </si>
  <si>
    <t>Trasporti e mobilità</t>
  </si>
  <si>
    <t>Riqualificazione urbana</t>
  </si>
  <si>
    <t>Istruzione e formazione *</t>
  </si>
  <si>
    <t>Capacità amministrativa</t>
  </si>
  <si>
    <t xml:space="preserve">Ambiente e risorse naturali </t>
  </si>
  <si>
    <t>Totale Ambiti di Intervento</t>
  </si>
  <si>
    <t>Cofinanziamento PR (ove applicabile)</t>
  </si>
  <si>
    <t>Totale Assegnazione FSC 21-27</t>
  </si>
  <si>
    <t>(1) Risorse già assegnate: anticipazioni disposte con delibere CIPESS; assegnate con provvedimenti di legge; ecc.  - Include anche le risorse definanziate ex Delibera 16/2023 e riprogrammate</t>
  </si>
  <si>
    <t>*  Le risorse Ordinarie Nazionali comprendono 38 M a carico del Politecnico di Milano</t>
  </si>
  <si>
    <t>Accordo per la Coesione Governo - Regione Lombardia
Allegato A1 Programma di interventi e le linee di azione con cronoprogramma procedurale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</si>
  <si>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</si>
  <si>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</si>
  <si>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</si>
  <si>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</si>
  <si>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</si>
  <si>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</si>
  <si>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</si>
  <si>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</si>
  <si>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</si>
  <si>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</si>
  <si>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</si>
  <si>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</si>
  <si>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</si>
  <si>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</si>
  <si>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FSCRI_RI_450</t>
  </si>
  <si>
    <t>UNIVERSITA' DEGLI STUDI DI MILANO</t>
  </si>
  <si>
    <t>O1.RICERCA E INNOVAZIONE</t>
  </si>
  <si>
    <t>01.02 STRUTTURE DL RICERCA</t>
  </si>
  <si>
    <t>G44D22007130006</t>
  </si>
  <si>
    <t>NUOVO CAMPUS DELL'UNIVERSITA' DEGLI STUDI DI MILANO. ALLESTIMENTI</t>
  </si>
  <si>
    <t>2_SEMESTRE_2024</t>
  </si>
  <si>
    <t xml:space="preserve">
2_SEMESTRE 2026</t>
  </si>
  <si>
    <t>2_SEMESTRE_2026</t>
  </si>
  <si>
    <t>1_SEMESTRE_2029</t>
  </si>
  <si>
    <t>FSCRI_RI_490</t>
  </si>
  <si>
    <t>PROVINCIA DI SONDRIO</t>
  </si>
  <si>
    <t>07.TRASPORTI E MOBILITÀ</t>
  </si>
  <si>
    <t>07.01 TRASPORTO STRADALE</t>
  </si>
  <si>
    <t>C37H16001370001</t>
  </si>
  <si>
    <t>VARIANTE ALLA S.P. N. 2 TRIVULZIA IN COMUNE DI SAMOLACO TRA PONTE NAVE E PONTE SAN PIETRO</t>
  </si>
  <si>
    <t/>
  </si>
  <si>
    <t>2_SEMESTRE_2023</t>
  </si>
  <si>
    <t>1_SEMESTRE_2027</t>
  </si>
  <si>
    <t>40DCDBC7</t>
  </si>
  <si>
    <t>REGIONE LOMBARDIA CHE SI AVVALE DEL SOGGETTO CONCESSIONARIO FERROVIENORD SPA (SOGGETTO ATTUATORE)</t>
  </si>
  <si>
    <t>07.02 TRASPORTO FERROVIARIO</t>
  </si>
  <si>
    <t>E80F23000000003</t>
  </si>
  <si>
    <t>ACQUISTO TRENI PER IL SERVIZIO FERROVIARIO REGIONALE</t>
  </si>
  <si>
    <t>1_SEMESTRE_2024</t>
  </si>
  <si>
    <t>2_SEMESTRE_2025</t>
  </si>
  <si>
    <t>1_SEMESTRE_2031</t>
  </si>
  <si>
    <t>FSCRI_RI_493</t>
  </si>
  <si>
    <t>CONSERVATORIO “GIUSEPPE VERDI” DI MILANO</t>
  </si>
  <si>
    <t>11.ISTRUZIONE E FORMAZIONE</t>
  </si>
  <si>
    <t>11.01 STRUTTURE EDUCATIVE E FORMATIVE</t>
  </si>
  <si>
    <t>D45B22000290003</t>
  </si>
  <si>
    <t>BOSCO DELLA MUSICA – NUOVO CAMPUS DEL CONSERVATORIO DI MILANO</t>
  </si>
  <si>
    <t>1_SEMESTRE_2023</t>
  </si>
  <si>
    <t>1_SEMESTRE_2025</t>
  </si>
  <si>
    <t>1_SEMESTRE_2028</t>
  </si>
  <si>
    <t>FSCRI_RI_499</t>
  </si>
  <si>
    <t>FERROVIENORD SPA</t>
  </si>
  <si>
    <t>08.RIQUALIFICAZIONE URBANA</t>
  </si>
  <si>
    <t>08.01 EDILIZIA E SPAZI PUBBLICI</t>
  </si>
  <si>
    <t>PROGETTO FILI – RIGENERAZIONE URBANA DELL’AREA DELLA STAZIONE DI MILANO CADORNA</t>
  </si>
  <si>
    <t>1_SEMESTRE_2026</t>
  </si>
  <si>
    <t>2_SEMESTRE_2028</t>
  </si>
  <si>
    <t>2_SEMESTRE_2031</t>
  </si>
  <si>
    <t>FSCRI_RI_501</t>
  </si>
  <si>
    <t>REGIONE LOMBARDIA</t>
  </si>
  <si>
    <t>12.CAPACITÀ AMMINISTRATIVA</t>
  </si>
  <si>
    <t>12.02 ASSISTENZA TECNICA</t>
  </si>
  <si>
    <t>ASSISTENZA TECNICA</t>
  </si>
  <si>
    <t>2_SEMESTRE_2029</t>
  </si>
  <si>
    <t>FSCRI_RI_502</t>
  </si>
  <si>
    <t>LINEA DI INTERVENTO STRATEGIE DI SVILUPPO URBANO SOSTENIBILE</t>
  </si>
  <si>
    <t>FSCRI_RI_1877</t>
  </si>
  <si>
    <t>REGIONE LOMBARDIA CHE SI AVVALE DI FNM SPA (SOGGETTO ATTUATORE)</t>
  </si>
  <si>
    <t>F70F24000000003</t>
  </si>
  <si>
    <t>PROGETTO “H2ISEO” - ACQUISTO TRENI AD IDROGENO</t>
  </si>
  <si>
    <t>2_SEMESTRE_2027</t>
  </si>
  <si>
    <t>FSCRI_RI_519</t>
  </si>
  <si>
    <t>POLITECNICO DI MILANO</t>
  </si>
  <si>
    <t>D45E22000140005</t>
  </si>
  <si>
    <t>REALIZZAZIONE EDIFICI E AULE NEL NUOVO CAMPUS DEL POLITECNICO A BOVISA – MILANO</t>
  </si>
  <si>
    <t xml:space="preserve">
2_SEMESTRE_2024</t>
  </si>
  <si>
    <t xml:space="preserve">
1_SEMESTRE_2025</t>
  </si>
  <si>
    <t xml:space="preserve">
2_SEMESTRE_2028</t>
  </si>
  <si>
    <t>FSCRI_RI_521</t>
  </si>
  <si>
    <t>E41G23000230001</t>
  </si>
  <si>
    <t>PROGETTO FILI – RIQUALIFICAZIONE URBANA A BUSTO ARSIZIO</t>
  </si>
  <si>
    <t>FSCRI_RI_548</t>
  </si>
  <si>
    <t>UNIVERSITA' DGLI STUDI DI PAVIA</t>
  </si>
  <si>
    <t>F11B21006970005</t>
  </si>
  <si>
    <t>RIGENERAZIONE URBANA DEL POLO DI CHIMICA E SCIENZE DEL FARMACO DELL’UNIVERSITÀ DI PAVIA</t>
  </si>
  <si>
    <t xml:space="preserve">
2_SEMESTRE_2025</t>
  </si>
  <si>
    <t xml:space="preserve">
1_SEMESTRE_2026</t>
  </si>
  <si>
    <t xml:space="preserve">
2_SEMESTRE_2026</t>
  </si>
  <si>
    <t>FSCRI_RI_628</t>
  </si>
  <si>
    <t>REGIONE LOMBARDIA ATTRAVERSO LA SUA SOCIETA' IN HOUSE ARIA SPA</t>
  </si>
  <si>
    <t>G45B23000700003</t>
  </si>
  <si>
    <t>RIQUALIFICAZIONE COMPLESSO IMMOBILIARE “PALAZZO SISTEMA” SEDE DEGLI ENTI DEL SISTEMA REGIONALE</t>
  </si>
  <si>
    <t>FSCRI_RI_1638</t>
  </si>
  <si>
    <t>ANAS</t>
  </si>
  <si>
    <t>F57H16001660001</t>
  </si>
  <si>
    <t xml:space="preserve">SS12 NUOVO IMPALCATO STRADALE IN SOSTITUZIONE DI QUELLI ESISTENTI SUL PO AD OSTIGLIA E REVERE </t>
  </si>
  <si>
    <t>2_SEMESTRE_2030</t>
  </si>
  <si>
    <t>COMUNE DI BERZO DEMO</t>
  </si>
  <si>
    <t>05.AMBIENTE E RISORSE NATURALI</t>
  </si>
  <si>
    <t>COMUNE DI BERZO DEMO (BS) – INTERVENTO DI PREVENZIONE DELLA CONTAMINAZIONE TRAMITE RIMOZIONE DEI RIFIUTI NELLO STABILIMENTO EX SELCA</t>
  </si>
  <si>
    <t>LINEA DI INTERVENTO "PROMUOVERE L'ACCESSO AD ALLOGGI SOSTENIBILI E A PREZZI ACCESSIBILI"</t>
  </si>
  <si>
    <t>1_SEMESTRE 2026</t>
  </si>
  <si>
    <t>Accordo per la Coesione Governo - Regione Lombardia
Allegato A2 Elenco interventi finanziati in anticipazione FSC 21-27</t>
  </si>
  <si>
    <t>AreaTematica</t>
  </si>
  <si>
    <t>Linea di Intervento</t>
  </si>
  <si>
    <t>Cup</t>
  </si>
  <si>
    <t>Titolo</t>
  </si>
  <si>
    <t>Importo FSC 21-27 (anticipazione)</t>
  </si>
  <si>
    <t>TRASPORTO FERROVIARIO</t>
  </si>
  <si>
    <t>E80D17000010003</t>
  </si>
  <si>
    <t>Acquisto 26 treni per il servizio ferroviario regionale</t>
  </si>
  <si>
    <t>Accordo per la Coesione Governo - Regione Lombardia
Allegato B1 - Piano finanziario di spesa dell’Accordo per annualità (solo quota FSC 21-27 ordinaria)</t>
  </si>
  <si>
    <t>Totale</t>
  </si>
  <si>
    <t>Assegnazione ordinaria FSC 21-27</t>
  </si>
  <si>
    <t>Accordo per la Coesione Governo - Regione Lombardia
Allegato B2 - Piano finanziario di spesa per singolo intervento (solo quota FSC 21-27 ordinaria)</t>
  </si>
  <si>
    <t>UNIVERSITA' DEGLI STUDI DI PAVIA</t>
  </si>
  <si>
    <t>ANAS S.p.A.</t>
  </si>
  <si>
    <t>TOTALE</t>
  </si>
  <si>
    <t>LOM#ANT#0001</t>
  </si>
  <si>
    <t>LOM#ORD#0001</t>
  </si>
  <si>
    <t>LOM#ORD#0002</t>
  </si>
  <si>
    <t>Linea di intervento</t>
  </si>
  <si>
    <t>05.04  BONIFICHE</t>
  </si>
  <si>
    <t xml:space="preserve">VARIANTE ALLA S.P. N. 2 TRIVULZIA IN COMUNE DI SAMOLACO TRA PONTE NAVE E PONTE SAN PIETRO </t>
  </si>
  <si>
    <t xml:space="preserve">BOSCO DELLA MUSICA – NUOVO CAMPUS DEL CONSERVATORIO DI MILANO </t>
  </si>
  <si>
    <t>E41G26000110001</t>
  </si>
  <si>
    <t>G42B26003450003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</si>
</sst>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&quot;-&quot;??_-;_-@"/>
    <numFmt numFmtId="166" formatCode="_-* #,##0.00\ _€_-;\-* #,##0.00\ _€_-;_-* &quot;-&quot;??\ _€_-;_-@"/>
    <numFmt numFmtId="167" formatCode="[$-410]General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name val="Calibri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name val="Calibri Light"/>
      <family val="2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24" fillId="0" borderId="0" applyBorder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9" fontId="6" fillId="0" borderId="0" xfId="0" applyNumberFormat="1" applyFont="1" applyAlignment="1">
      <alignment vertical="center" wrapText="1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9" fontId="14" fillId="0" borderId="0" xfId="0" applyNumberFormat="1" applyFont="1" applyAlignment="1">
      <alignment vertical="center" wrapText="1"/>
    </xf>
    <xf numFmtId="43" fontId="14" fillId="0" borderId="0" xfId="0" applyNumberFormat="1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49" fontId="15" fillId="0" borderId="0" xfId="0" applyNumberFormat="1" applyFont="1" applyAlignment="1">
      <alignment vertical="center" wrapText="1"/>
    </xf>
    <xf numFmtId="164" fontId="0" fillId="0" borderId="0" xfId="1" applyFont="1"/>
    <xf numFmtId="164" fontId="0" fillId="0" borderId="1" xfId="1" applyFont="1" applyBorder="1"/>
    <xf numFmtId="0" fontId="0" fillId="0" borderId="1" xfId="0" applyBorder="1"/>
    <xf numFmtId="0" fontId="16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17" fillId="0" borderId="0" xfId="0" applyNumberFormat="1" applyFont="1"/>
    <xf numFmtId="0" fontId="4" fillId="0" borderId="0" xfId="0" applyFont="1"/>
    <xf numFmtId="0" fontId="16" fillId="3" borderId="2" xfId="0" applyFont="1" applyFill="1" applyBorder="1" applyAlignment="1">
      <alignment horizontal="center" vertical="center" wrapText="1"/>
    </xf>
    <xf numFmtId="43" fontId="10" fillId="0" borderId="0" xfId="0" applyNumberFormat="1" applyFont="1" applyAlignment="1">
      <alignment horizontal="center" vertical="center" wrapText="1"/>
    </xf>
    <xf numFmtId="43" fontId="22" fillId="0" borderId="1" xfId="5" applyFont="1" applyBorder="1" applyAlignment="1">
      <alignment horizontal="center" vertical="center" wrapText="1"/>
    </xf>
    <xf numFmtId="165" fontId="19" fillId="0" borderId="11" xfId="0" applyNumberFormat="1" applyFont="1" applyBorder="1" applyAlignment="1">
      <alignment horizontal="right"/>
    </xf>
    <xf numFmtId="165" fontId="19" fillId="0" borderId="12" xfId="0" applyNumberFormat="1" applyFont="1" applyBorder="1" applyAlignment="1">
      <alignment horizontal="right"/>
    </xf>
    <xf numFmtId="0" fontId="0" fillId="0" borderId="13" xfId="0" applyBorder="1"/>
    <xf numFmtId="0" fontId="0" fillId="0" borderId="13" xfId="0" applyBorder="1" applyAlignment="1">
      <alignment wrapText="1"/>
    </xf>
    <xf numFmtId="0" fontId="25" fillId="0" borderId="13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43" fontId="0" fillId="0" borderId="1" xfId="3" applyFont="1" applyFill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164" fontId="0" fillId="0" borderId="0" xfId="0" applyNumberFormat="1"/>
    <xf numFmtId="164" fontId="2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164" fontId="30" fillId="0" borderId="1" xfId="0" applyNumberFormat="1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17" fillId="0" borderId="0" xfId="0" applyFont="1"/>
    <xf numFmtId="0" fontId="23" fillId="0" borderId="0" xfId="0" applyFont="1"/>
    <xf numFmtId="165" fontId="8" fillId="0" borderId="14" xfId="0" applyNumberFormat="1" applyFont="1" applyBorder="1" applyAlignment="1">
      <alignment horizontal="right"/>
    </xf>
    <xf numFmtId="43" fontId="22" fillId="0" borderId="1" xfId="5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4" fontId="22" fillId="0" borderId="1" xfId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4" fontId="13" fillId="0" borderId="0" xfId="0" applyNumberFormat="1" applyFont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center" vertical="center"/>
    </xf>
    <xf numFmtId="165" fontId="8" fillId="0" borderId="12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0" xfId="0" applyFont="1"/>
    <xf numFmtId="0" fontId="29" fillId="0" borderId="1" xfId="0" applyFont="1" applyBorder="1" applyAlignment="1">
      <alignment vertical="center" wrapText="1"/>
    </xf>
    <xf numFmtId="164" fontId="0" fillId="0" borderId="1" xfId="1" applyFont="1" applyFill="1" applyBorder="1"/>
    <xf numFmtId="49" fontId="10" fillId="0" borderId="1" xfId="0" applyNumberFormat="1" applyFont="1" applyBorder="1" applyAlignment="1">
      <alignment horizontal="center" vertical="center" wrapText="1"/>
    </xf>
    <xf numFmtId="9" fontId="13" fillId="0" borderId="0" xfId="13" applyFont="1" applyAlignment="1" applyProtection="1">
      <alignment horizontal="right" vertical="center" wrapText="1"/>
      <protection locked="0"/>
    </xf>
    <xf numFmtId="4" fontId="33" fillId="0" borderId="0" xfId="0" applyNumberFormat="1" applyFont="1" applyAlignment="1" applyProtection="1">
      <alignment horizontal="right" vertical="center" wrapText="1"/>
      <protection locked="0"/>
    </xf>
    <xf numFmtId="0" fontId="0" fillId="4" borderId="0" xfId="0" applyFill="1"/>
    <xf numFmtId="164" fontId="10" fillId="0" borderId="0" xfId="1" applyFont="1" applyFill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5" fontId="19" fillId="0" borderId="11" xfId="0" applyNumberFormat="1" applyFont="1" applyBorder="1"/>
    <xf numFmtId="0" fontId="19" fillId="0" borderId="12" xfId="0" applyFont="1" applyBorder="1"/>
    <xf numFmtId="0" fontId="19" fillId="0" borderId="12" xfId="0" applyFont="1" applyBorder="1" applyAlignment="1">
      <alignment wrapText="1"/>
    </xf>
    <xf numFmtId="0" fontId="8" fillId="0" borderId="12" xfId="0" applyFont="1" applyBorder="1"/>
    <xf numFmtId="166" fontId="19" fillId="0" borderId="12" xfId="0" applyNumberFormat="1" applyFont="1" applyBorder="1"/>
    <xf numFmtId="165" fontId="19" fillId="0" borderId="12" xfId="0" applyNumberFormat="1" applyFont="1" applyBorder="1"/>
    <xf numFmtId="166" fontId="8" fillId="0" borderId="12" xfId="0" applyNumberFormat="1" applyFont="1" applyBorder="1"/>
    <xf numFmtId="165" fontId="8" fillId="0" borderId="12" xfId="0" applyNumberFormat="1" applyFont="1" applyBorder="1"/>
    <xf numFmtId="0" fontId="8" fillId="0" borderId="12" xfId="0" applyFont="1" applyBorder="1" applyAlignment="1">
      <alignment wrapText="1"/>
    </xf>
    <xf numFmtId="165" fontId="8" fillId="0" borderId="12" xfId="0" applyNumberFormat="1" applyFont="1" applyBorder="1" applyAlignment="1">
      <alignment wrapText="1"/>
    </xf>
    <xf numFmtId="165" fontId="8" fillId="0" borderId="14" xfId="0" applyNumberFormat="1" applyFont="1" applyBorder="1"/>
    <xf numFmtId="0" fontId="8" fillId="0" borderId="14" xfId="0" applyFont="1" applyBorder="1"/>
    <xf numFmtId="165" fontId="8" fillId="0" borderId="1" xfId="0" applyNumberFormat="1" applyFont="1" applyBorder="1"/>
    <xf numFmtId="0" fontId="8" fillId="0" borderId="1" xfId="0" applyFont="1" applyBorder="1"/>
    <xf numFmtId="164" fontId="6" fillId="0" borderId="1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4" fontId="31" fillId="0" borderId="1" xfId="0" applyNumberFormat="1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43" fontId="0" fillId="0" borderId="19" xfId="3" applyFont="1" applyFill="1" applyBorder="1" applyAlignment="1">
      <alignment horizontal="center" vertical="center"/>
    </xf>
    <xf numFmtId="43" fontId="24" fillId="0" borderId="19" xfId="3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4" fontId="18" fillId="0" borderId="8" xfId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164" fontId="16" fillId="3" borderId="2" xfId="1" applyFont="1" applyFill="1" applyBorder="1" applyAlignment="1">
      <alignment horizontal="center" vertical="center" wrapText="1"/>
    </xf>
    <xf numFmtId="164" fontId="16" fillId="3" borderId="4" xfId="1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4">
    <cellStyle name="Excel Built-in Normal" xfId="12" xr:uid="{6F587234-BD66-40EE-9B7E-12FB44BA8537}"/>
    <cellStyle name="Migliaia" xfId="1" builtinId="3"/>
    <cellStyle name="Migliaia 2" xfId="3" xr:uid="{00000000-0005-0000-0000-000001000000}"/>
    <cellStyle name="Migliaia 3" xfId="5" xr:uid="{00000000-0005-0000-0000-000002000000}"/>
    <cellStyle name="Migliaia 3 2" xfId="8" xr:uid="{00000000-0005-0000-0000-000003000000}"/>
    <cellStyle name="Migliaia 4" xfId="2" xr:uid="{00000000-0005-0000-0000-000004000000}"/>
    <cellStyle name="Migliaia 4 2" xfId="10" xr:uid="{00000000-0005-0000-0000-000005000000}"/>
    <cellStyle name="Migliaia 5" xfId="9" xr:uid="{00000000-0005-0000-0000-000006000000}"/>
    <cellStyle name="Normale" xfId="0" builtinId="0"/>
    <cellStyle name="Normale 2" xfId="4" xr:uid="{00000000-0005-0000-0000-000008000000}"/>
    <cellStyle name="Normale 2 2" xfId="7" xr:uid="{00000000-0005-0000-0000-000009000000}"/>
    <cellStyle name="Percentuale" xfId="13" builtinId="5"/>
    <cellStyle name="Valuta 2" xfId="6" xr:uid="{00000000-0005-0000-0000-00000A000000}"/>
    <cellStyle name="Valuta 2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B8AA9-71A2-446D-A9C1-ABC6376448E9}">
  <sheetPr>
    <pageSetUpPr fitToPage="1"/>
  </sheetPr>
  <dimension ref="A1:P19"/>
  <sheetViews>
    <sheetView tabSelected="1" zoomScaleNormal="100" workbookViewId="0">
      <selection activeCell="C24" sqref="C24"/>
    </sheetView>
  </sheetViews>
  <sheetFormatPr defaultRowHeight="14.5" x14ac:dyDescent="0.35"/>
  <cols>
    <col min="1" max="1" width="37.1796875" customWidth="1"/>
    <col min="2" max="2" width="25.54296875" customWidth="1"/>
    <col min="3" max="3" width="25" customWidth="1"/>
    <col min="4" max="4" width="27.1796875" customWidth="1"/>
    <col min="5" max="5" width="26.453125" customWidth="1"/>
    <col min="6" max="6" width="25.453125" bestFit="1" customWidth="1"/>
    <col min="7" max="7" width="23.81640625" customWidth="1"/>
    <col min="8" max="8" width="27.453125" customWidth="1"/>
    <col min="9" max="9" width="27.54296875" customWidth="1"/>
    <col min="10" max="10" width="10.81640625" customWidth="1"/>
    <col min="11" max="13" width="0" hidden="1" customWidth="1"/>
    <col min="16" max="16" width="18.453125" bestFit="1" customWidth="1"/>
  </cols>
  <sheetData>
    <row r="1" spans="1:16" ht="36.75" customHeight="1" x14ac:dyDescent="0.35">
      <c r="A1" s="93" t="s">
        <v>0</v>
      </c>
      <c r="B1" s="102" t="s">
        <v>1</v>
      </c>
      <c r="C1" s="102"/>
      <c r="D1" s="102"/>
      <c r="E1" s="102" t="s">
        <v>2</v>
      </c>
      <c r="F1" s="102"/>
      <c r="G1" s="102"/>
      <c r="H1" s="102"/>
      <c r="I1" s="93" t="s">
        <v>3</v>
      </c>
      <c r="J1" s="93" t="s">
        <v>4</v>
      </c>
      <c r="K1" s="103" t="s">
        <v>5</v>
      </c>
      <c r="L1" s="104"/>
      <c r="M1" s="105"/>
    </row>
    <row r="2" spans="1:16" ht="36.75" customHeight="1" x14ac:dyDescent="0.35">
      <c r="A2" s="93"/>
      <c r="B2" s="93" t="s">
        <v>6</v>
      </c>
      <c r="C2" s="93" t="s">
        <v>7</v>
      </c>
      <c r="D2" s="93" t="s">
        <v>8</v>
      </c>
      <c r="E2" s="93" t="s">
        <v>9</v>
      </c>
      <c r="F2" s="93" t="s">
        <v>10</v>
      </c>
      <c r="G2" s="93" t="s">
        <v>11</v>
      </c>
      <c r="H2" s="93" t="s">
        <v>12</v>
      </c>
      <c r="I2" s="93"/>
      <c r="J2" s="93"/>
      <c r="K2" s="95" t="s">
        <v>13</v>
      </c>
      <c r="L2" s="97" t="s">
        <v>14</v>
      </c>
      <c r="M2" s="98"/>
    </row>
    <row r="3" spans="1:16" ht="28" x14ac:dyDescent="0.35">
      <c r="A3" s="93"/>
      <c r="B3" s="93"/>
      <c r="C3" s="93"/>
      <c r="D3" s="93"/>
      <c r="E3" s="93"/>
      <c r="F3" s="93"/>
      <c r="G3" s="93"/>
      <c r="H3" s="93"/>
      <c r="I3" s="93"/>
      <c r="J3" s="93"/>
      <c r="K3" s="96"/>
      <c r="L3" s="38" t="s">
        <v>15</v>
      </c>
      <c r="M3" s="38" t="s">
        <v>16</v>
      </c>
    </row>
    <row r="4" spans="1:16" ht="15.5" x14ac:dyDescent="0.35">
      <c r="A4" s="39" t="s">
        <v>17</v>
      </c>
      <c r="B4" s="40">
        <v>15000000</v>
      </c>
      <c r="C4" s="40"/>
      <c r="D4" s="40">
        <f t="shared" ref="D4:D9" si="0">SUM(B4:C4)</f>
        <v>15000000</v>
      </c>
      <c r="E4" s="40"/>
      <c r="F4" s="40">
        <v>16878000</v>
      </c>
      <c r="G4" s="41"/>
      <c r="H4" s="40">
        <f>SUM(E4:G4)</f>
        <v>16878000</v>
      </c>
      <c r="I4" s="40">
        <f>H4+D4</f>
        <v>31878000</v>
      </c>
      <c r="J4" s="20">
        <v>1</v>
      </c>
      <c r="K4" s="99"/>
      <c r="L4" s="100"/>
      <c r="M4" s="100"/>
    </row>
    <row r="5" spans="1:16" ht="15.5" x14ac:dyDescent="0.35">
      <c r="A5" s="42" t="s">
        <v>18</v>
      </c>
      <c r="B5" s="89">
        <f>'Allegato B2_Piano fin interv'!H4+'Allegato B2_Piano fin interv'!H5+'Allegato B2_Piano fin interv'!H10+'Allegato B2_Piano fin interv'!H15</f>
        <v>315755127.91000009</v>
      </c>
      <c r="C5" s="40">
        <v>185200000</v>
      </c>
      <c r="D5" s="89">
        <f t="shared" si="0"/>
        <v>500955127.91000009</v>
      </c>
      <c r="E5" s="40">
        <f>'Allegato B2_Piano fin interv'!I15+'Allegato B2_Piano fin interv'!I10+'Allegato B2_Piano fin interv'!I5+'Allegato B2_Piano fin interv'!I4</f>
        <v>61686139.089999884</v>
      </c>
      <c r="F5" s="40"/>
      <c r="G5" s="41"/>
      <c r="H5" s="40">
        <f>SUM(E5:G5)</f>
        <v>61686139.089999884</v>
      </c>
      <c r="I5" s="89">
        <f t="shared" ref="I4:I9" si="1">H5+D5</f>
        <v>562641267</v>
      </c>
      <c r="J5" s="20">
        <v>5</v>
      </c>
      <c r="K5" s="99"/>
      <c r="L5" s="100"/>
      <c r="M5" s="100"/>
      <c r="P5" s="43"/>
    </row>
    <row r="6" spans="1:16" ht="21" customHeight="1" x14ac:dyDescent="0.35">
      <c r="A6" s="42" t="s">
        <v>19</v>
      </c>
      <c r="B6" s="89">
        <f>'Allegato B2_Piano fin interv'!H7+'Allegato B2_Piano fin interv'!H9+'Allegato B2_Piano fin interv'!H12+'Allegato B2_Piano fin interv'!H13+'Allegato B2_Piano fin interv'!H14+'Allegato B2_Piano fin interv'!H17</f>
        <v>310088522.43000001</v>
      </c>
      <c r="C6" s="89"/>
      <c r="D6" s="89">
        <f t="shared" si="0"/>
        <v>310088522.43000001</v>
      </c>
      <c r="E6" s="40">
        <f>'Allegato B2_Piano fin interv'!I7+'Allegato B2_Piano fin interv'!I9+'Allegato B2_Piano fin interv'!I12+'Allegato B2_Piano fin interv'!I13+'Allegato B2_Piano fin interv'!I14+'Allegato A1_elenco intervent'!I18</f>
        <v>150396477.56999999</v>
      </c>
      <c r="F6" s="40"/>
      <c r="G6" s="90"/>
      <c r="H6" s="40">
        <f>SUM(E6:G6)</f>
        <v>150396477.56999999</v>
      </c>
      <c r="I6" s="89">
        <f t="shared" si="1"/>
        <v>460485000</v>
      </c>
      <c r="J6" s="20">
        <v>6</v>
      </c>
      <c r="K6" s="99"/>
      <c r="L6" s="100"/>
      <c r="M6" s="100"/>
    </row>
    <row r="7" spans="1:16" ht="15.5" x14ac:dyDescent="0.35">
      <c r="A7" s="42" t="s">
        <v>20</v>
      </c>
      <c r="B7" s="40">
        <v>56600000</v>
      </c>
      <c r="C7" s="40"/>
      <c r="D7" s="40">
        <f t="shared" si="0"/>
        <v>56600000</v>
      </c>
      <c r="F7" s="40">
        <v>73000000</v>
      </c>
      <c r="G7" s="41"/>
      <c r="H7" s="40">
        <f>SUM(E7:G7)</f>
        <v>73000000</v>
      </c>
      <c r="I7" s="40">
        <f t="shared" si="1"/>
        <v>129600000</v>
      </c>
      <c r="J7" s="20">
        <v>2</v>
      </c>
      <c r="K7" s="99"/>
      <c r="L7" s="100"/>
      <c r="M7" s="100"/>
    </row>
    <row r="8" spans="1:16" ht="15.5" x14ac:dyDescent="0.35">
      <c r="A8" s="42" t="s">
        <v>21</v>
      </c>
      <c r="B8" s="40">
        <v>2000000</v>
      </c>
      <c r="C8" s="40"/>
      <c r="D8" s="40">
        <f t="shared" si="0"/>
        <v>2000000</v>
      </c>
      <c r="E8" s="41"/>
      <c r="F8" s="41"/>
      <c r="G8" s="41"/>
      <c r="H8" s="40"/>
      <c r="I8" s="40">
        <f t="shared" si="1"/>
        <v>2000000</v>
      </c>
      <c r="J8" s="20">
        <v>1</v>
      </c>
      <c r="K8" s="99"/>
      <c r="L8" s="100"/>
      <c r="M8" s="100"/>
    </row>
    <row r="9" spans="1:16" ht="15.5" x14ac:dyDescent="0.35">
      <c r="A9" s="42" t="s">
        <v>22</v>
      </c>
      <c r="B9" s="40">
        <v>10000000</v>
      </c>
      <c r="C9" s="40"/>
      <c r="D9" s="40">
        <f t="shared" si="0"/>
        <v>10000000</v>
      </c>
      <c r="E9" s="41"/>
      <c r="F9" s="41"/>
      <c r="G9" s="41"/>
      <c r="H9" s="40"/>
      <c r="I9" s="40">
        <f t="shared" si="1"/>
        <v>10000000</v>
      </c>
      <c r="J9" s="20">
        <v>1</v>
      </c>
      <c r="K9" s="99"/>
      <c r="L9" s="100"/>
      <c r="M9" s="100"/>
    </row>
    <row r="10" spans="1:16" ht="15.5" x14ac:dyDescent="0.35">
      <c r="A10" s="67" t="s">
        <v>23</v>
      </c>
      <c r="B10" s="91">
        <f>SUM(B4:B9)</f>
        <v>709443650.34000015</v>
      </c>
      <c r="C10" s="44">
        <f>SUM(C4:C8)</f>
        <v>185200000</v>
      </c>
      <c r="D10" s="91">
        <f>SUM(D4:D9)</f>
        <v>894643650.34000015</v>
      </c>
      <c r="E10" s="91">
        <f t="shared" ref="E10:H10" si="2">SUM(E4:E9)</f>
        <v>212082616.65999988</v>
      </c>
      <c r="F10" s="91">
        <f t="shared" si="2"/>
        <v>89878000</v>
      </c>
      <c r="G10" s="91"/>
      <c r="H10" s="91">
        <f>SUM(H4:H9)</f>
        <v>301960616.65999985</v>
      </c>
      <c r="I10" s="91">
        <f>SUM(I4:I9)</f>
        <v>1196604267</v>
      </c>
      <c r="J10" s="45">
        <f>SUM(J4:J9)</f>
        <v>16</v>
      </c>
      <c r="K10" s="99"/>
      <c r="L10" s="100"/>
      <c r="M10" s="100"/>
    </row>
    <row r="11" spans="1:16" ht="25.5" customHeight="1" x14ac:dyDescent="0.35">
      <c r="A11" s="42" t="s">
        <v>24</v>
      </c>
      <c r="B11" s="40">
        <v>315662128.5</v>
      </c>
      <c r="C11" s="42"/>
      <c r="D11" s="40">
        <f t="shared" ref="D11" si="3">SUM(B11:C11)</f>
        <v>315662128.5</v>
      </c>
      <c r="E11" s="101"/>
      <c r="F11" s="101"/>
      <c r="G11" s="101"/>
      <c r="H11" s="101"/>
      <c r="I11" s="101"/>
      <c r="J11" s="101"/>
      <c r="K11" s="99"/>
      <c r="L11" s="100"/>
      <c r="M11" s="100"/>
    </row>
    <row r="12" spans="1:16" ht="29.25" customHeight="1" x14ac:dyDescent="0.35">
      <c r="A12" s="46" t="s">
        <v>25</v>
      </c>
      <c r="B12" s="44">
        <f>B10+B11</f>
        <v>1025105778.8400002</v>
      </c>
      <c r="C12" s="44">
        <f>C10+C11</f>
        <v>185200000</v>
      </c>
      <c r="D12" s="44">
        <f>D10+D11</f>
        <v>1210305778.8400002</v>
      </c>
      <c r="E12" s="101"/>
      <c r="F12" s="101"/>
      <c r="G12" s="101"/>
      <c r="H12" s="101"/>
      <c r="I12" s="101"/>
      <c r="J12" s="101"/>
      <c r="K12" s="47">
        <f>SUM(K4:K11)</f>
        <v>0</v>
      </c>
      <c r="L12" s="47">
        <f>SUM(L4:L11)</f>
        <v>0</v>
      </c>
      <c r="M12" s="47">
        <f>SUM(M4:M11)</f>
        <v>0</v>
      </c>
    </row>
    <row r="13" spans="1:16" x14ac:dyDescent="0.3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1:16" ht="31.5" customHeight="1" x14ac:dyDescent="0.35">
      <c r="A14" s="94" t="s">
        <v>26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</row>
    <row r="16" spans="1:16" ht="15.5" x14ac:dyDescent="0.35">
      <c r="A16" s="50"/>
    </row>
    <row r="17" spans="1:9" ht="15.5" x14ac:dyDescent="0.35">
      <c r="A17" s="50" t="s">
        <v>27</v>
      </c>
      <c r="F17" s="43"/>
      <c r="I17" s="43"/>
    </row>
    <row r="18" spans="1:9" ht="15.5" x14ac:dyDescent="0.35">
      <c r="A18" s="50"/>
      <c r="B18" s="51"/>
    </row>
    <row r="19" spans="1:9" x14ac:dyDescent="0.35">
      <c r="B19" s="51"/>
    </row>
  </sheetData>
  <mergeCells count="20">
    <mergeCell ref="E1:H1"/>
    <mergeCell ref="I1:I3"/>
    <mergeCell ref="J1:J3"/>
    <mergeCell ref="K1:M1"/>
    <mergeCell ref="B2:B3"/>
    <mergeCell ref="C2:C3"/>
    <mergeCell ref="D2:D3"/>
    <mergeCell ref="E2:E3"/>
    <mergeCell ref="A14:M14"/>
    <mergeCell ref="F2:F3"/>
    <mergeCell ref="G2:G3"/>
    <mergeCell ref="H2:H3"/>
    <mergeCell ref="K2:K3"/>
    <mergeCell ref="L2:M2"/>
    <mergeCell ref="K4:K11"/>
    <mergeCell ref="L4:L11"/>
    <mergeCell ref="M4:M11"/>
    <mergeCell ref="E11:J12"/>
    <mergeCell ref="A1:A3"/>
    <mergeCell ref="B1:D1"/>
  </mergeCell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zoomScale="80" zoomScaleNormal="80" workbookViewId="0">
      <pane ySplit="3" topLeftCell="A11" activePane="bottomLeft" state="frozen"/>
      <selection activeCell="D1" sqref="D1"/>
      <selection pane="bottomLeft" activeCell="G22" sqref="G22:I22"/>
    </sheetView>
  </sheetViews>
  <sheetFormatPr defaultRowHeight="14.5" x14ac:dyDescent="0.35"/>
  <cols>
    <col min="1" max="1" width="21.453125" customWidth="1"/>
    <col min="2" max="2" width="29.1796875" customWidth="1"/>
    <col min="3" max="3" width="17.7265625" customWidth="1"/>
    <col min="4" max="4" width="40" customWidth="1"/>
    <col min="5" max="5" width="17.7265625" customWidth="1"/>
    <col min="6" max="6" width="36" customWidth="1"/>
    <col min="7" max="7" width="19.7265625" style="24" customWidth="1"/>
    <col min="8" max="9" width="18.26953125" style="24" customWidth="1"/>
    <col min="10" max="10" width="19.453125" customWidth="1"/>
    <col min="11" max="11" width="20.26953125" customWidth="1"/>
    <col min="12" max="12" width="20.453125" customWidth="1"/>
    <col min="13" max="13" width="19.1796875" customWidth="1"/>
    <col min="14" max="14" width="19.453125" customWidth="1"/>
    <col min="15" max="15" width="20.81640625" customWidth="1"/>
  </cols>
  <sheetData>
    <row r="1" spans="1:15" ht="48.75" customHeight="1" x14ac:dyDescent="0.35">
      <c r="A1" s="108" t="s">
        <v>28</v>
      </c>
      <c r="B1" s="108"/>
      <c r="C1" s="108"/>
      <c r="D1" s="108"/>
      <c r="E1" s="108"/>
      <c r="F1" s="108"/>
      <c r="G1" s="109"/>
      <c r="H1" s="109"/>
      <c r="I1" s="109"/>
      <c r="J1" s="108"/>
      <c r="K1" s="108"/>
      <c r="L1" s="108"/>
      <c r="M1" s="108"/>
      <c r="N1" s="108"/>
    </row>
    <row r="2" spans="1:15" ht="26.25" customHeight="1" x14ac:dyDescent="0.35">
      <c r="A2" s="110" t="s">
        <v>29</v>
      </c>
      <c r="B2" s="110" t="s">
        <v>30</v>
      </c>
      <c r="C2" s="110" t="s">
        <v>31</v>
      </c>
      <c r="D2" s="110" t="s">
        <v>32</v>
      </c>
      <c r="E2" s="110" t="s">
        <v>33</v>
      </c>
      <c r="F2" s="110" t="s">
        <v>34</v>
      </c>
      <c r="G2" s="112" t="s">
        <v>35</v>
      </c>
      <c r="H2" s="112" t="s">
        <v>36</v>
      </c>
      <c r="I2" s="113" t="s">
        <v>37</v>
      </c>
      <c r="J2" s="106" t="s">
        <v>38</v>
      </c>
      <c r="K2" s="107"/>
      <c r="L2" s="106" t="s">
        <v>39</v>
      </c>
      <c r="M2" s="107"/>
      <c r="N2" s="106" t="s">
        <v>40</v>
      </c>
      <c r="O2" s="107"/>
    </row>
    <row r="3" spans="1:15" ht="22.5" customHeight="1" x14ac:dyDescent="0.35">
      <c r="A3" s="111"/>
      <c r="B3" s="111"/>
      <c r="C3" s="111"/>
      <c r="D3" s="111"/>
      <c r="E3" s="111"/>
      <c r="F3" s="111"/>
      <c r="G3" s="111"/>
      <c r="H3" s="111"/>
      <c r="I3" s="114"/>
      <c r="J3" s="27" t="s">
        <v>41</v>
      </c>
      <c r="K3" s="27" t="s">
        <v>42</v>
      </c>
      <c r="L3" s="27" t="s">
        <v>41</v>
      </c>
      <c r="M3" s="27" t="s">
        <v>42</v>
      </c>
      <c r="N3" s="27" t="s">
        <v>41</v>
      </c>
      <c r="O3" s="27" t="s">
        <v>42</v>
      </c>
    </row>
    <row r="4" spans="1:15" ht="52.5" customHeight="1" x14ac:dyDescent="0.35">
      <c r="A4" s="26" t="s">
        <v>43</v>
      </c>
      <c r="B4" s="28" t="s">
        <v>44</v>
      </c>
      <c r="C4" s="28" t="s">
        <v>45</v>
      </c>
      <c r="D4" s="26" t="s">
        <v>46</v>
      </c>
      <c r="E4" t="s">
        <v>47</v>
      </c>
      <c r="F4" s="28" t="s">
        <v>48</v>
      </c>
      <c r="G4" s="34">
        <v>31878000</v>
      </c>
      <c r="H4" s="34">
        <v>15000000</v>
      </c>
      <c r="I4" s="34">
        <v>16878000</v>
      </c>
      <c r="J4" s="75"/>
      <c r="K4" s="75"/>
      <c r="L4" s="76" t="s">
        <v>49</v>
      </c>
      <c r="M4" s="77" t="s">
        <v>50</v>
      </c>
      <c r="N4" s="76" t="s">
        <v>51</v>
      </c>
      <c r="O4" s="78" t="s">
        <v>52</v>
      </c>
    </row>
    <row r="5" spans="1:15" ht="43.5" x14ac:dyDescent="0.35">
      <c r="A5" s="26" t="s">
        <v>53</v>
      </c>
      <c r="B5" s="28" t="s">
        <v>54</v>
      </c>
      <c r="C5" s="28" t="s">
        <v>55</v>
      </c>
      <c r="D5" s="26" t="s">
        <v>56</v>
      </c>
      <c r="E5" s="26" t="s">
        <v>57</v>
      </c>
      <c r="F5" s="28" t="s">
        <v>58</v>
      </c>
      <c r="G5" s="35">
        <v>8400000</v>
      </c>
      <c r="H5" s="35">
        <v>1127442.9099999999</v>
      </c>
      <c r="I5" s="35">
        <v>7272557.0899999999</v>
      </c>
      <c r="J5" s="79"/>
      <c r="K5" s="80" t="s">
        <v>59</v>
      </c>
      <c r="L5" s="76" t="s">
        <v>59</v>
      </c>
      <c r="M5" s="76" t="s">
        <v>59</v>
      </c>
      <c r="N5" s="76" t="s">
        <v>60</v>
      </c>
      <c r="O5" s="76" t="s">
        <v>61</v>
      </c>
    </row>
    <row r="6" spans="1:15" ht="72.5" x14ac:dyDescent="0.35">
      <c r="A6" s="26" t="s">
        <v>62</v>
      </c>
      <c r="B6" s="28" t="s">
        <v>63</v>
      </c>
      <c r="C6" s="28" t="s">
        <v>55</v>
      </c>
      <c r="D6" s="26" t="s">
        <v>64</v>
      </c>
      <c r="E6" s="26" t="s">
        <v>65</v>
      </c>
      <c r="F6" s="28" t="s">
        <v>66</v>
      </c>
      <c r="G6" s="60">
        <v>248000000</v>
      </c>
      <c r="H6" s="60">
        <f>709443650.34-'Allegato A1_elenco intervent'!H4-'Allegato A1_elenco intervent'!H5-'Allegato A1_elenco intervent'!H7-'Allegato A1_elenco intervent'!H8-'Allegato A1_elenco intervent'!H9-'Allegato A1_elenco intervent'!H10-'Allegato A1_elenco intervent'!H11-'Allegato A1_elenco intervent'!H12-'Allegato A1_elenco intervent'!H13-'Allegato A1_elenco intervent'!H14-'Allegato A1_elenco intervent'!H15-'Allegato A1_elenco intervent'!H16-'Allegato A1_elenco intervent'!H17-'Allegato A1_elenco intervent'!H18</f>
        <v>193586418.00000006</v>
      </c>
      <c r="I6" s="60">
        <f>G6-H6</f>
        <v>54413581.99999994</v>
      </c>
      <c r="J6" s="81"/>
      <c r="K6" s="81"/>
      <c r="L6" s="78" t="s">
        <v>67</v>
      </c>
      <c r="M6" s="78" t="s">
        <v>49</v>
      </c>
      <c r="N6" s="78" t="s">
        <v>68</v>
      </c>
      <c r="O6" s="78" t="s">
        <v>69</v>
      </c>
    </row>
    <row r="7" spans="1:15" ht="29" x14ac:dyDescent="0.35">
      <c r="A7" s="26" t="s">
        <v>70</v>
      </c>
      <c r="B7" s="28" t="s">
        <v>71</v>
      </c>
      <c r="C7" s="28" t="s">
        <v>72</v>
      </c>
      <c r="D7" s="26" t="s">
        <v>73</v>
      </c>
      <c r="E7" s="26" t="s">
        <v>74</v>
      </c>
      <c r="F7" s="28" t="s">
        <v>75</v>
      </c>
      <c r="G7" s="60">
        <v>61600000</v>
      </c>
      <c r="H7" s="60">
        <v>26600000</v>
      </c>
      <c r="I7" s="60">
        <v>35000000</v>
      </c>
      <c r="J7" s="82" t="s">
        <v>59</v>
      </c>
      <c r="K7" s="82" t="s">
        <v>59</v>
      </c>
      <c r="L7" s="78" t="s">
        <v>76</v>
      </c>
      <c r="M7" s="78" t="s">
        <v>49</v>
      </c>
      <c r="N7" s="78" t="s">
        <v>77</v>
      </c>
      <c r="O7" s="78" t="s">
        <v>78</v>
      </c>
    </row>
    <row r="8" spans="1:15" ht="43.5" x14ac:dyDescent="0.35">
      <c r="A8" s="26" t="s">
        <v>79</v>
      </c>
      <c r="B8" s="28" t="s">
        <v>80</v>
      </c>
      <c r="C8" s="28" t="s">
        <v>81</v>
      </c>
      <c r="D8" s="26" t="s">
        <v>82</v>
      </c>
      <c r="E8" s="26" t="s">
        <v>154</v>
      </c>
      <c r="F8" s="28" t="s">
        <v>83</v>
      </c>
      <c r="G8" s="60">
        <v>50000000</v>
      </c>
      <c r="H8" s="60">
        <v>50000000</v>
      </c>
      <c r="I8" s="60"/>
      <c r="J8" s="82" t="s">
        <v>77</v>
      </c>
      <c r="K8" s="82" t="s">
        <v>68</v>
      </c>
      <c r="L8" s="78" t="s">
        <v>84</v>
      </c>
      <c r="M8" s="78" t="s">
        <v>78</v>
      </c>
      <c r="N8" s="78" t="s">
        <v>85</v>
      </c>
      <c r="O8" s="78" t="s">
        <v>86</v>
      </c>
    </row>
    <row r="9" spans="1:15" ht="29" x14ac:dyDescent="0.35">
      <c r="A9" s="26" t="s">
        <v>87</v>
      </c>
      <c r="B9" s="28" t="s">
        <v>88</v>
      </c>
      <c r="C9" s="28" t="s">
        <v>89</v>
      </c>
      <c r="D9" s="26" t="s">
        <v>90</v>
      </c>
      <c r="E9" s="26" t="s">
        <v>150</v>
      </c>
      <c r="F9" s="28" t="s">
        <v>91</v>
      </c>
      <c r="G9" s="61">
        <v>2000000</v>
      </c>
      <c r="H9" s="61">
        <v>2000000</v>
      </c>
      <c r="I9" s="60"/>
      <c r="J9" s="82"/>
      <c r="K9" s="82"/>
      <c r="L9" s="78" t="s">
        <v>67</v>
      </c>
      <c r="M9" s="78" t="s">
        <v>85</v>
      </c>
      <c r="N9" s="78" t="s">
        <v>77</v>
      </c>
      <c r="O9" s="78" t="s">
        <v>92</v>
      </c>
    </row>
    <row r="10" spans="1:15" ht="36.75" customHeight="1" x14ac:dyDescent="0.35">
      <c r="A10" s="26" t="s">
        <v>93</v>
      </c>
      <c r="B10" s="64" t="s">
        <v>88</v>
      </c>
      <c r="C10" s="64" t="s">
        <v>81</v>
      </c>
      <c r="D10" s="65" t="s">
        <v>82</v>
      </c>
      <c r="E10" s="26" t="s">
        <v>150</v>
      </c>
      <c r="F10" s="64" t="s">
        <v>94</v>
      </c>
      <c r="G10" s="61">
        <v>28485000</v>
      </c>
      <c r="H10" s="61">
        <v>28485000</v>
      </c>
      <c r="I10" s="60"/>
      <c r="J10" s="82" t="s">
        <v>76</v>
      </c>
      <c r="K10" s="82" t="s">
        <v>60</v>
      </c>
      <c r="L10" s="78" t="s">
        <v>67</v>
      </c>
      <c r="M10" s="78" t="s">
        <v>68</v>
      </c>
      <c r="N10" s="78" t="s">
        <v>49</v>
      </c>
      <c r="O10" s="78" t="s">
        <v>61</v>
      </c>
    </row>
    <row r="11" spans="1:15" ht="43.5" x14ac:dyDescent="0.35">
      <c r="A11" s="26" t="s">
        <v>95</v>
      </c>
      <c r="B11" s="64" t="s">
        <v>96</v>
      </c>
      <c r="C11" s="64" t="s">
        <v>55</v>
      </c>
      <c r="D11" s="65" t="s">
        <v>64</v>
      </c>
      <c r="E11" s="66" t="s">
        <v>97</v>
      </c>
      <c r="F11" s="64" t="s">
        <v>98</v>
      </c>
      <c r="G11" s="60">
        <v>64541267</v>
      </c>
      <c r="H11" s="60">
        <v>64541267</v>
      </c>
      <c r="I11" s="60"/>
      <c r="J11" s="82"/>
      <c r="K11" s="82"/>
      <c r="L11" s="78" t="s">
        <v>67</v>
      </c>
      <c r="M11" s="78" t="s">
        <v>49</v>
      </c>
      <c r="N11" s="78" t="s">
        <v>77</v>
      </c>
      <c r="O11" s="78" t="s">
        <v>99</v>
      </c>
    </row>
    <row r="12" spans="1:15" ht="43.5" x14ac:dyDescent="0.35">
      <c r="A12" s="26" t="s">
        <v>100</v>
      </c>
      <c r="B12" s="28" t="s">
        <v>101</v>
      </c>
      <c r="C12" s="28" t="s">
        <v>72</v>
      </c>
      <c r="D12" s="26" t="s">
        <v>73</v>
      </c>
      <c r="E12" s="26" t="s">
        <v>102</v>
      </c>
      <c r="F12" s="28" t="s">
        <v>103</v>
      </c>
      <c r="G12" s="60">
        <v>68000000</v>
      </c>
      <c r="H12" s="60">
        <v>30000000</v>
      </c>
      <c r="I12" s="60">
        <v>38000000</v>
      </c>
      <c r="J12" s="82" t="s">
        <v>76</v>
      </c>
      <c r="K12" s="82" t="s">
        <v>60</v>
      </c>
      <c r="L12" s="78" t="s">
        <v>60</v>
      </c>
      <c r="M12" s="78" t="s">
        <v>104</v>
      </c>
      <c r="N12" s="78" t="s">
        <v>105</v>
      </c>
      <c r="O12" s="83" t="s">
        <v>106</v>
      </c>
    </row>
    <row r="13" spans="1:15" ht="29" x14ac:dyDescent="0.35">
      <c r="A13" s="26" t="s">
        <v>107</v>
      </c>
      <c r="B13" s="28" t="s">
        <v>80</v>
      </c>
      <c r="C13" s="28" t="s">
        <v>81</v>
      </c>
      <c r="D13" s="26" t="s">
        <v>82</v>
      </c>
      <c r="E13" t="s">
        <v>108</v>
      </c>
      <c r="F13" s="28" t="s">
        <v>109</v>
      </c>
      <c r="G13" s="60">
        <v>26000000</v>
      </c>
      <c r="H13" s="60">
        <v>26000000</v>
      </c>
      <c r="I13" s="60"/>
      <c r="J13" s="82" t="s">
        <v>59</v>
      </c>
      <c r="K13" s="82" t="s">
        <v>59</v>
      </c>
      <c r="L13" s="78" t="s">
        <v>67</v>
      </c>
      <c r="M13" s="78" t="s">
        <v>51</v>
      </c>
      <c r="N13" s="78" t="s">
        <v>68</v>
      </c>
      <c r="O13" s="78" t="s">
        <v>92</v>
      </c>
    </row>
    <row r="14" spans="1:15" ht="43.5" x14ac:dyDescent="0.35">
      <c r="A14" s="26" t="s">
        <v>110</v>
      </c>
      <c r="B14" s="28" t="s">
        <v>111</v>
      </c>
      <c r="C14" s="28" t="s">
        <v>81</v>
      </c>
      <c r="D14" s="26" t="s">
        <v>82</v>
      </c>
      <c r="E14" s="26" t="s">
        <v>112</v>
      </c>
      <c r="F14" s="28" t="s">
        <v>113</v>
      </c>
      <c r="G14" s="60">
        <v>10000000</v>
      </c>
      <c r="H14" s="60">
        <v>5500000</v>
      </c>
      <c r="I14" s="60">
        <v>4500000</v>
      </c>
      <c r="J14" s="82" t="s">
        <v>60</v>
      </c>
      <c r="K14" s="84" t="s">
        <v>105</v>
      </c>
      <c r="L14" s="78" t="s">
        <v>114</v>
      </c>
      <c r="M14" s="78" t="s">
        <v>115</v>
      </c>
      <c r="N14" s="78" t="s">
        <v>116</v>
      </c>
      <c r="O14" s="78" t="s">
        <v>92</v>
      </c>
    </row>
    <row r="15" spans="1:15" ht="43.5" x14ac:dyDescent="0.35">
      <c r="A15" s="26" t="s">
        <v>117</v>
      </c>
      <c r="B15" s="28" t="s">
        <v>118</v>
      </c>
      <c r="C15" s="28" t="s">
        <v>81</v>
      </c>
      <c r="D15" s="36" t="s">
        <v>82</v>
      </c>
      <c r="E15" t="s">
        <v>119</v>
      </c>
      <c r="F15" s="37" t="s">
        <v>120</v>
      </c>
      <c r="G15" s="52">
        <v>298000000</v>
      </c>
      <c r="H15" s="52">
        <v>152103522.43000001</v>
      </c>
      <c r="I15" s="52">
        <v>145896477.56999999</v>
      </c>
      <c r="J15" s="85" t="s">
        <v>59</v>
      </c>
      <c r="K15" s="85" t="s">
        <v>59</v>
      </c>
      <c r="L15" s="86" t="s">
        <v>49</v>
      </c>
      <c r="M15" s="86" t="s">
        <v>99</v>
      </c>
      <c r="N15" s="86" t="s">
        <v>78</v>
      </c>
      <c r="O15" s="86" t="s">
        <v>69</v>
      </c>
    </row>
    <row r="16" spans="1:15" ht="69" customHeight="1" x14ac:dyDescent="0.35">
      <c r="A16" s="26" t="s">
        <v>121</v>
      </c>
      <c r="B16" s="26" t="s">
        <v>122</v>
      </c>
      <c r="C16" s="28" t="s">
        <v>55</v>
      </c>
      <c r="D16" s="26" t="s">
        <v>56</v>
      </c>
      <c r="E16" s="26" t="s">
        <v>123</v>
      </c>
      <c r="F16" s="62" t="s">
        <v>124</v>
      </c>
      <c r="G16" s="63">
        <v>56500000</v>
      </c>
      <c r="H16" s="63">
        <v>56500000</v>
      </c>
      <c r="I16" s="63"/>
      <c r="J16" s="87"/>
      <c r="K16" s="87"/>
      <c r="L16" s="88" t="s">
        <v>60</v>
      </c>
      <c r="M16" s="88" t="s">
        <v>61</v>
      </c>
      <c r="N16" s="88" t="s">
        <v>99</v>
      </c>
      <c r="O16" s="88" t="s">
        <v>125</v>
      </c>
    </row>
    <row r="17" spans="1:15" ht="72.5" x14ac:dyDescent="0.35">
      <c r="A17" s="26" t="s">
        <v>148</v>
      </c>
      <c r="B17" s="26" t="s">
        <v>126</v>
      </c>
      <c r="C17" s="28" t="s">
        <v>127</v>
      </c>
      <c r="D17" s="26" t="s">
        <v>151</v>
      </c>
      <c r="E17" s="26" t="s">
        <v>155</v>
      </c>
      <c r="F17" s="28" t="s">
        <v>128</v>
      </c>
      <c r="G17" s="68">
        <v>10000000</v>
      </c>
      <c r="H17" s="68">
        <v>10000000</v>
      </c>
      <c r="I17" s="68"/>
      <c r="J17" s="82" t="s">
        <v>84</v>
      </c>
      <c r="K17" s="82" t="s">
        <v>51</v>
      </c>
      <c r="L17" s="82" t="s">
        <v>51</v>
      </c>
      <c r="M17" s="82" t="s">
        <v>61</v>
      </c>
      <c r="N17" s="82" t="s">
        <v>99</v>
      </c>
      <c r="O17" s="82" t="s">
        <v>85</v>
      </c>
    </row>
    <row r="18" spans="1:15" ht="43.5" x14ac:dyDescent="0.35">
      <c r="A18" s="26" t="s">
        <v>149</v>
      </c>
      <c r="B18" s="26" t="s">
        <v>88</v>
      </c>
      <c r="C18" s="28" t="s">
        <v>81</v>
      </c>
      <c r="D18" s="26" t="s">
        <v>82</v>
      </c>
      <c r="E18" s="26" t="s">
        <v>150</v>
      </c>
      <c r="F18" s="28" t="s">
        <v>129</v>
      </c>
      <c r="G18" s="68">
        <v>48000000</v>
      </c>
      <c r="H18" s="68">
        <v>48000000</v>
      </c>
      <c r="I18" s="68"/>
      <c r="J18" s="82" t="s">
        <v>84</v>
      </c>
      <c r="K18" s="82" t="s">
        <v>84</v>
      </c>
      <c r="L18" s="26" t="s">
        <v>130</v>
      </c>
      <c r="M18" s="88" t="s">
        <v>51</v>
      </c>
      <c r="N18" s="88" t="s">
        <v>61</v>
      </c>
      <c r="O18" s="82" t="s">
        <v>92</v>
      </c>
    </row>
    <row r="19" spans="1:15" ht="15.5" x14ac:dyDescent="0.35">
      <c r="F19" s="30"/>
      <c r="G19" s="29">
        <f>SUBTOTAL(9,G4:G18)</f>
        <v>1011404267</v>
      </c>
      <c r="H19" s="29">
        <f>SUBTOTAL(9,H4:H18)</f>
        <v>709443650.34000015</v>
      </c>
      <c r="I19" s="29">
        <f>SUBTOTAL(9,I4:I18)</f>
        <v>301960616.65999997</v>
      </c>
    </row>
    <row r="22" spans="1:15" x14ac:dyDescent="0.35">
      <c r="I22" s="43"/>
      <c r="L22" s="72"/>
    </row>
  </sheetData>
  <autoFilter ref="A3:O18" xr:uid="{00000000-0001-0000-0000-000000000000}"/>
  <mergeCells count="13">
    <mergeCell ref="J2:K2"/>
    <mergeCell ref="L2:M2"/>
    <mergeCell ref="N2:O2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2" type="noConversion"/>
  <dataValidations count="1">
    <dataValidation type="textLength" operator="lessThanOrEqual" allowBlank="1" showInputMessage="1" showErrorMessage="1" sqref="F16" xr:uid="{00000000-0002-0000-0000-000000000000}">
      <formula1>100</formula1>
    </dataValidation>
  </dataValidations>
  <pageMargins left="0.43307086614173229" right="0.31496062992125984" top="0.74803149606299213" bottom="0.74803149606299213" header="0.31496062992125984" footer="0.31496062992125984"/>
  <pageSetup paperSize="8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8AEB-F795-40FD-BD76-196D75771BAC}">
  <dimension ref="A1:F3"/>
  <sheetViews>
    <sheetView workbookViewId="0">
      <selection activeCell="F32" sqref="F32"/>
    </sheetView>
  </sheetViews>
  <sheetFormatPr defaultRowHeight="14.5" x14ac:dyDescent="0.35"/>
  <cols>
    <col min="1" max="1" width="14.26953125" bestFit="1" customWidth="1"/>
    <col min="2" max="2" width="34.7265625" customWidth="1"/>
    <col min="3" max="3" width="24.81640625" customWidth="1"/>
    <col min="4" max="4" width="22" customWidth="1"/>
    <col min="5" max="5" width="33.54296875" customWidth="1"/>
    <col min="6" max="6" width="27.7265625" customWidth="1"/>
    <col min="7" max="7" width="26.453125" customWidth="1"/>
  </cols>
  <sheetData>
    <row r="1" spans="1:6" ht="58.9" customHeight="1" x14ac:dyDescent="0.35">
      <c r="A1" s="115" t="s">
        <v>131</v>
      </c>
      <c r="B1" s="115"/>
      <c r="C1" s="115"/>
      <c r="D1" s="115"/>
      <c r="E1" s="115"/>
      <c r="F1" s="115"/>
    </row>
    <row r="2" spans="1:6" ht="29" x14ac:dyDescent="0.35">
      <c r="A2" s="31" t="s">
        <v>29</v>
      </c>
      <c r="B2" s="31" t="s">
        <v>132</v>
      </c>
      <c r="C2" s="31" t="s">
        <v>133</v>
      </c>
      <c r="D2" s="31" t="s">
        <v>134</v>
      </c>
      <c r="E2" s="31" t="s">
        <v>135</v>
      </c>
      <c r="F2" s="31" t="s">
        <v>136</v>
      </c>
    </row>
    <row r="3" spans="1:6" ht="29" x14ac:dyDescent="0.35">
      <c r="A3" s="26" t="s">
        <v>147</v>
      </c>
      <c r="B3" s="26" t="s">
        <v>18</v>
      </c>
      <c r="C3" s="26" t="s">
        <v>137</v>
      </c>
      <c r="D3" s="26" t="s">
        <v>138</v>
      </c>
      <c r="E3" s="28" t="s">
        <v>139</v>
      </c>
      <c r="F3" s="25">
        <v>185200000</v>
      </c>
    </row>
  </sheetData>
  <mergeCells count="1">
    <mergeCell ref="A1:F1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"/>
  <sheetViews>
    <sheetView workbookViewId="0">
      <selection activeCell="J15" sqref="J15"/>
    </sheetView>
  </sheetViews>
  <sheetFormatPr defaultRowHeight="14.5" x14ac:dyDescent="0.35"/>
  <cols>
    <col min="1" max="1" width="32.81640625" customWidth="1"/>
    <col min="2" max="2" width="18.1796875" customWidth="1"/>
    <col min="3" max="3" width="18.81640625" customWidth="1"/>
    <col min="4" max="8" width="16.7265625" bestFit="1" customWidth="1"/>
    <col min="9" max="9" width="16.453125" bestFit="1" customWidth="1"/>
    <col min="10" max="10" width="17.7265625" customWidth="1"/>
    <col min="11" max="11" width="16.7265625" bestFit="1" customWidth="1"/>
    <col min="12" max="12" width="18" customWidth="1"/>
  </cols>
  <sheetData>
    <row r="1" spans="1:12" ht="49.5" customHeight="1" x14ac:dyDescent="0.35">
      <c r="A1" s="116" t="s">
        <v>140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35">
      <c r="A2" s="2"/>
      <c r="B2" s="2">
        <v>2022</v>
      </c>
      <c r="C2" s="2">
        <v>2023</v>
      </c>
      <c r="D2" s="2">
        <v>2024</v>
      </c>
      <c r="E2" s="2">
        <v>2025</v>
      </c>
      <c r="F2" s="2">
        <v>2026</v>
      </c>
      <c r="G2" s="2">
        <v>2027</v>
      </c>
      <c r="H2" s="1">
        <v>2028</v>
      </c>
      <c r="I2" s="2">
        <v>2029</v>
      </c>
      <c r="J2" s="2">
        <v>2030</v>
      </c>
      <c r="K2" s="2">
        <v>2031</v>
      </c>
      <c r="L2" s="2" t="s">
        <v>141</v>
      </c>
    </row>
    <row r="3" spans="1:12" s="5" customFormat="1" ht="34.5" customHeight="1" x14ac:dyDescent="0.35">
      <c r="A3" s="20" t="s">
        <v>142</v>
      </c>
      <c r="B3" s="21">
        <v>0</v>
      </c>
      <c r="C3" s="21">
        <v>0</v>
      </c>
      <c r="D3" s="22">
        <f>'Allegato B2_Piano fin interv'!J18</f>
        <v>2408176</v>
      </c>
      <c r="E3" s="74">
        <f>'Allegato B2_Piano fin interv'!K18</f>
        <v>25634835.310000002</v>
      </c>
      <c r="F3" s="74">
        <f>'Allegato B2_Piano fin interv'!L18</f>
        <v>11363059.849999994</v>
      </c>
      <c r="G3" s="74">
        <f>'Allegato B2_Piano fin interv'!M18</f>
        <v>84214819.299999982</v>
      </c>
      <c r="H3" s="74">
        <f>'Allegato B2_Piano fin interv'!N18</f>
        <v>157769450.40000001</v>
      </c>
      <c r="I3" s="74">
        <f>'Allegato B2_Piano fin interv'!O18</f>
        <v>118409369.05</v>
      </c>
      <c r="J3" s="74">
        <f>'Allegato B2_Piano fin interv'!P18</f>
        <v>205854000</v>
      </c>
      <c r="K3" s="74">
        <f>'Allegato B2_Piano fin interv'!Q18</f>
        <v>103789940.43000013</v>
      </c>
      <c r="L3" s="22">
        <f>SUM(B3:K3)</f>
        <v>709443650.34000015</v>
      </c>
    </row>
    <row r="6" spans="1:12" x14ac:dyDescent="0.35">
      <c r="E6" s="24"/>
    </row>
    <row r="7" spans="1:12" x14ac:dyDescent="0.35">
      <c r="D7" s="43"/>
      <c r="E7" s="43"/>
      <c r="F7" s="43"/>
      <c r="G7" s="43"/>
      <c r="H7" s="43"/>
      <c r="I7" s="43"/>
      <c r="J7" s="43"/>
      <c r="K7" s="43"/>
    </row>
  </sheetData>
  <mergeCells count="1">
    <mergeCell ref="A1:L1"/>
  </mergeCells>
  <pageMargins left="0.7" right="0.7" top="0.75" bottom="0.75" header="0.3" footer="0.3"/>
  <pageSetup paperSize="9" scale="55" orientation="landscape" r:id="rId1"/>
  <headerFooter>
    <oddHeader xml:space="preserve">&amp;C&amp;"-,Grassetto"&amp;16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D313-F0F1-4195-B536-645E0DFF8AAC}">
  <sheetPr>
    <pageSetUpPr fitToPage="1"/>
  </sheetPr>
  <dimension ref="A1:R67"/>
  <sheetViews>
    <sheetView zoomScale="50" zoomScaleNormal="50" workbookViewId="0">
      <pane ySplit="2" topLeftCell="A3" activePane="bottomLeft" state="frozen"/>
      <selection pane="bottomLeft" activeCell="J32" sqref="J32"/>
    </sheetView>
  </sheetViews>
  <sheetFormatPr defaultRowHeight="14.5" x14ac:dyDescent="0.35"/>
  <cols>
    <col min="1" max="1" width="31.453125" customWidth="1"/>
    <col min="2" max="2" width="45.54296875" customWidth="1"/>
    <col min="3" max="3" width="40.453125" customWidth="1"/>
    <col min="4" max="4" width="41.1796875" customWidth="1"/>
    <col min="5" max="5" width="37.26953125" customWidth="1"/>
    <col min="6" max="6" width="56.7265625" style="9" customWidth="1"/>
    <col min="7" max="8" width="41.26953125" style="9" customWidth="1"/>
    <col min="9" max="9" width="43.54296875" style="9" customWidth="1"/>
    <col min="10" max="10" width="39.54296875" style="10" customWidth="1"/>
    <col min="11" max="11" width="28.81640625" style="10" bestFit="1" customWidth="1"/>
    <col min="12" max="12" width="28.81640625" bestFit="1" customWidth="1"/>
    <col min="13" max="16" width="31.1796875" bestFit="1" customWidth="1"/>
    <col min="17" max="17" width="33.453125" customWidth="1"/>
    <col min="18" max="18" width="38.453125" customWidth="1"/>
  </cols>
  <sheetData>
    <row r="1" spans="1:18" ht="69" customHeight="1" x14ac:dyDescent="0.35">
      <c r="A1" s="117" t="s">
        <v>143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8" s="18" customFormat="1" ht="52" x14ac:dyDescent="0.35">
      <c r="A2" s="13" t="s">
        <v>29</v>
      </c>
      <c r="B2" s="13" t="s">
        <v>30</v>
      </c>
      <c r="C2" s="13" t="s">
        <v>31</v>
      </c>
      <c r="D2" s="13" t="s">
        <v>32</v>
      </c>
      <c r="E2" s="13" t="s">
        <v>33</v>
      </c>
      <c r="F2" s="13" t="s">
        <v>34</v>
      </c>
      <c r="G2" s="13" t="s">
        <v>35</v>
      </c>
      <c r="H2" s="13" t="s">
        <v>36</v>
      </c>
      <c r="I2" s="13" t="s">
        <v>37</v>
      </c>
      <c r="J2" s="17">
        <v>2024</v>
      </c>
      <c r="K2" s="17">
        <v>2025</v>
      </c>
      <c r="L2" s="17">
        <v>2026</v>
      </c>
      <c r="M2" s="17">
        <v>2027</v>
      </c>
      <c r="N2" s="17">
        <v>2028</v>
      </c>
      <c r="O2" s="17">
        <v>2029</v>
      </c>
      <c r="P2" s="17">
        <v>2030</v>
      </c>
      <c r="Q2" s="17">
        <v>2031</v>
      </c>
    </row>
    <row r="3" spans="1:18" s="18" customFormat="1" ht="97.5" customHeight="1" x14ac:dyDescent="0.35">
      <c r="A3" s="19" t="s">
        <v>43</v>
      </c>
      <c r="B3" s="19" t="s">
        <v>44</v>
      </c>
      <c r="C3" s="19" t="s">
        <v>45</v>
      </c>
      <c r="D3" s="19" t="s">
        <v>46</v>
      </c>
      <c r="E3" s="19" t="s">
        <v>47</v>
      </c>
      <c r="F3" s="19" t="s">
        <v>48</v>
      </c>
      <c r="G3" s="53">
        <v>31878000</v>
      </c>
      <c r="H3" s="53">
        <v>15000000</v>
      </c>
      <c r="I3" s="53">
        <v>16878000</v>
      </c>
      <c r="J3" s="53"/>
      <c r="K3" s="53"/>
      <c r="L3" s="53">
        <v>143063.64000000001</v>
      </c>
      <c r="M3" s="53">
        <v>5237201.1100000003</v>
      </c>
      <c r="N3" s="53">
        <v>7394366.2000000002</v>
      </c>
      <c r="O3" s="53">
        <v>2225369.0500000007</v>
      </c>
      <c r="P3" s="53"/>
      <c r="Q3" s="54"/>
      <c r="R3" s="32"/>
    </row>
    <row r="4" spans="1:18" s="18" customFormat="1" ht="122.25" customHeight="1" x14ac:dyDescent="0.35">
      <c r="A4" s="19" t="s">
        <v>53</v>
      </c>
      <c r="B4" s="19" t="s">
        <v>54</v>
      </c>
      <c r="C4" s="19" t="s">
        <v>55</v>
      </c>
      <c r="D4" s="19" t="s">
        <v>56</v>
      </c>
      <c r="E4" s="19" t="s">
        <v>57</v>
      </c>
      <c r="F4" s="19" t="s">
        <v>152</v>
      </c>
      <c r="G4" s="53">
        <v>8400000</v>
      </c>
      <c r="H4" s="53">
        <v>1127442.9099999999</v>
      </c>
      <c r="I4" s="53">
        <v>7272557.0899999999</v>
      </c>
      <c r="J4" s="53">
        <v>212000</v>
      </c>
      <c r="K4" s="53">
        <v>290174.24</v>
      </c>
      <c r="L4" s="53">
        <f>H4-J4-K4-M4</f>
        <v>141625.76</v>
      </c>
      <c r="M4" s="53">
        <v>483642.90999999992</v>
      </c>
      <c r="N4" s="53"/>
      <c r="O4" s="53"/>
      <c r="P4" s="53"/>
      <c r="Q4" s="54"/>
      <c r="R4" s="32"/>
    </row>
    <row r="5" spans="1:18" s="18" customFormat="1" ht="159" customHeight="1" x14ac:dyDescent="0.35">
      <c r="A5" s="19" t="s">
        <v>62</v>
      </c>
      <c r="B5" s="19" t="s">
        <v>63</v>
      </c>
      <c r="C5" s="19" t="s">
        <v>55</v>
      </c>
      <c r="D5" s="19" t="s">
        <v>64</v>
      </c>
      <c r="E5" s="19" t="s">
        <v>65</v>
      </c>
      <c r="F5" s="19" t="s">
        <v>66</v>
      </c>
      <c r="G5" s="53">
        <v>248000000</v>
      </c>
      <c r="H5" s="53">
        <v>193586418.00000012</v>
      </c>
      <c r="I5" s="53">
        <f>G5-H5</f>
        <v>54413581.999999881</v>
      </c>
      <c r="J5" s="53"/>
      <c r="K5" s="92"/>
      <c r="L5" s="53"/>
      <c r="M5" s="53">
        <v>18000000</v>
      </c>
      <c r="N5" s="53"/>
      <c r="O5" s="53"/>
      <c r="P5" s="53">
        <v>118000000</v>
      </c>
      <c r="Q5" s="55">
        <f>H5-M5-P5</f>
        <v>57586418.000000119</v>
      </c>
      <c r="R5" s="32"/>
    </row>
    <row r="6" spans="1:18" s="18" customFormat="1" ht="78" x14ac:dyDescent="0.35">
      <c r="A6" s="19" t="s">
        <v>70</v>
      </c>
      <c r="B6" s="19" t="s">
        <v>71</v>
      </c>
      <c r="C6" s="19" t="s">
        <v>72</v>
      </c>
      <c r="D6" s="19" t="s">
        <v>73</v>
      </c>
      <c r="E6" s="19" t="s">
        <v>74</v>
      </c>
      <c r="F6" s="19" t="s">
        <v>153</v>
      </c>
      <c r="G6" s="53">
        <v>61600000</v>
      </c>
      <c r="H6" s="53">
        <v>26600000</v>
      </c>
      <c r="I6" s="53">
        <v>35000000</v>
      </c>
      <c r="J6" s="53"/>
      <c r="K6" s="53">
        <v>7075141.7300000004</v>
      </c>
      <c r="L6" s="53">
        <f>H6-K6-M6-N6</f>
        <v>4024858.2699999996</v>
      </c>
      <c r="M6" s="53">
        <v>6900000</v>
      </c>
      <c r="N6" s="53">
        <v>8600000</v>
      </c>
      <c r="O6" s="53"/>
      <c r="P6" s="53"/>
      <c r="Q6" s="54"/>
      <c r="R6" s="32"/>
    </row>
    <row r="7" spans="1:18" s="18" customFormat="1" ht="78" x14ac:dyDescent="0.35">
      <c r="A7" s="19" t="s">
        <v>79</v>
      </c>
      <c r="B7" s="19" t="s">
        <v>80</v>
      </c>
      <c r="C7" s="19" t="s">
        <v>81</v>
      </c>
      <c r="D7" s="19" t="s">
        <v>82</v>
      </c>
      <c r="E7" s="19" t="s">
        <v>154</v>
      </c>
      <c r="F7" s="19" t="s">
        <v>83</v>
      </c>
      <c r="G7" s="33">
        <v>50000000</v>
      </c>
      <c r="H7" s="53">
        <v>50000000</v>
      </c>
      <c r="I7" s="53"/>
      <c r="J7" s="53"/>
      <c r="K7" s="53"/>
      <c r="L7" s="92"/>
      <c r="M7" s="53">
        <v>3500000</v>
      </c>
      <c r="N7" s="53">
        <v>1500000</v>
      </c>
      <c r="O7" s="53">
        <v>9000000</v>
      </c>
      <c r="P7" s="53">
        <v>18000000</v>
      </c>
      <c r="Q7" s="53">
        <v>18000000</v>
      </c>
      <c r="R7" s="32"/>
    </row>
    <row r="8" spans="1:18" s="18" customFormat="1" ht="52" x14ac:dyDescent="0.35">
      <c r="A8" s="19" t="s">
        <v>87</v>
      </c>
      <c r="B8" s="19" t="s">
        <v>88</v>
      </c>
      <c r="C8" s="19" t="s">
        <v>89</v>
      </c>
      <c r="D8" s="19" t="s">
        <v>90</v>
      </c>
      <c r="E8" s="19" t="s">
        <v>150</v>
      </c>
      <c r="F8" s="19" t="s">
        <v>91</v>
      </c>
      <c r="G8" s="33">
        <v>2000000</v>
      </c>
      <c r="H8" s="53">
        <v>2000000</v>
      </c>
      <c r="I8" s="53"/>
      <c r="J8" s="53"/>
      <c r="K8" s="53">
        <v>281353.38</v>
      </c>
      <c r="L8" s="53">
        <f>H8-K8-M8-N8-O8-P8</f>
        <v>498646.62000000011</v>
      </c>
      <c r="M8" s="53">
        <v>380000</v>
      </c>
      <c r="N8" s="53">
        <v>380000</v>
      </c>
      <c r="O8" s="53">
        <v>280000</v>
      </c>
      <c r="P8" s="53">
        <v>180000</v>
      </c>
      <c r="Q8" s="54"/>
      <c r="R8" s="32"/>
    </row>
    <row r="9" spans="1:18" s="18" customFormat="1" ht="52" x14ac:dyDescent="0.35">
      <c r="A9" s="19" t="s">
        <v>93</v>
      </c>
      <c r="B9" s="19" t="s">
        <v>88</v>
      </c>
      <c r="C9" s="19" t="s">
        <v>81</v>
      </c>
      <c r="D9" s="19" t="s">
        <v>82</v>
      </c>
      <c r="E9" s="19" t="s">
        <v>150</v>
      </c>
      <c r="F9" s="54" t="s">
        <v>94</v>
      </c>
      <c r="G9" s="33">
        <v>28485000</v>
      </c>
      <c r="H9" s="53">
        <v>28485000</v>
      </c>
      <c r="I9" s="53"/>
      <c r="J9" s="53"/>
      <c r="K9" s="53">
        <v>1731143.92</v>
      </c>
      <c r="L9" s="53"/>
      <c r="M9" s="53">
        <f>H9-N9-K9</f>
        <v>12511356.08</v>
      </c>
      <c r="N9" s="53">
        <f>H9/2</f>
        <v>14242500</v>
      </c>
      <c r="O9" s="53"/>
      <c r="P9" s="53"/>
      <c r="Q9" s="54"/>
      <c r="R9" s="32"/>
    </row>
    <row r="10" spans="1:18" s="18" customFormat="1" ht="144.75" customHeight="1" x14ac:dyDescent="0.35">
      <c r="A10" s="19" t="s">
        <v>95</v>
      </c>
      <c r="B10" s="54" t="s">
        <v>96</v>
      </c>
      <c r="C10" s="19" t="s">
        <v>55</v>
      </c>
      <c r="D10" s="19" t="s">
        <v>64</v>
      </c>
      <c r="E10" s="54" t="s">
        <v>97</v>
      </c>
      <c r="F10" s="54" t="s">
        <v>98</v>
      </c>
      <c r="G10" s="53">
        <v>64541267</v>
      </c>
      <c r="H10" s="53">
        <v>64541267</v>
      </c>
      <c r="I10" s="55"/>
      <c r="J10" s="53"/>
      <c r="K10" s="53">
        <v>14471887.600000001</v>
      </c>
      <c r="L10" s="53"/>
      <c r="M10" s="53">
        <f>H10-N10-K10</f>
        <v>11344619.199999996</v>
      </c>
      <c r="N10" s="53">
        <v>38724760.200000003</v>
      </c>
      <c r="O10" s="53"/>
      <c r="P10" s="53"/>
      <c r="Q10" s="54"/>
      <c r="R10" s="32"/>
    </row>
    <row r="11" spans="1:18" s="18" customFormat="1" ht="78" x14ac:dyDescent="0.35">
      <c r="A11" s="19" t="s">
        <v>100</v>
      </c>
      <c r="B11" s="19" t="s">
        <v>101</v>
      </c>
      <c r="C11" s="19" t="s">
        <v>72</v>
      </c>
      <c r="D11" s="19" t="s">
        <v>73</v>
      </c>
      <c r="E11" s="19" t="s">
        <v>102</v>
      </c>
      <c r="F11" s="19" t="s">
        <v>103</v>
      </c>
      <c r="G11" s="33">
        <v>68000000</v>
      </c>
      <c r="H11" s="53">
        <v>30000000</v>
      </c>
      <c r="I11" s="53">
        <f>G11-H11</f>
        <v>38000000</v>
      </c>
      <c r="J11" s="53">
        <v>441176</v>
      </c>
      <c r="K11" s="53">
        <v>312297.03999999998</v>
      </c>
      <c r="L11" s="53">
        <f>H11-J11-K11-M11-N11</f>
        <v>3882702.9600000009</v>
      </c>
      <c r="M11" s="53">
        <v>8800000</v>
      </c>
      <c r="N11" s="53">
        <v>16563824</v>
      </c>
      <c r="O11" s="53"/>
      <c r="P11" s="53"/>
      <c r="Q11" s="54"/>
      <c r="R11" s="32"/>
    </row>
    <row r="12" spans="1:18" s="18" customFormat="1" ht="78" x14ac:dyDescent="0.35">
      <c r="A12" s="19" t="s">
        <v>107</v>
      </c>
      <c r="B12" s="19" t="s">
        <v>80</v>
      </c>
      <c r="C12" s="19" t="s">
        <v>81</v>
      </c>
      <c r="D12" s="19" t="s">
        <v>82</v>
      </c>
      <c r="E12" s="19" t="s">
        <v>108</v>
      </c>
      <c r="F12" s="19" t="s">
        <v>109</v>
      </c>
      <c r="G12" s="33">
        <v>26000000</v>
      </c>
      <c r="H12" s="53">
        <v>26000000</v>
      </c>
      <c r="I12" s="53"/>
      <c r="J12" s="53">
        <v>155000</v>
      </c>
      <c r="K12" s="53">
        <v>837682.35</v>
      </c>
      <c r="L12" s="53">
        <f>H12-J12-K12-M12-N12-O12-P12</f>
        <v>1857317.6499999985</v>
      </c>
      <c r="M12" s="53">
        <v>2558000</v>
      </c>
      <c r="N12" s="53">
        <v>12114000</v>
      </c>
      <c r="O12" s="53">
        <v>7554000</v>
      </c>
      <c r="P12" s="53">
        <v>924000</v>
      </c>
      <c r="Q12" s="54"/>
      <c r="R12" s="32"/>
    </row>
    <row r="13" spans="1:18" s="18" customFormat="1" ht="104" x14ac:dyDescent="0.35">
      <c r="A13" s="19" t="s">
        <v>110</v>
      </c>
      <c r="B13" s="19" t="s">
        <v>144</v>
      </c>
      <c r="C13" s="19" t="s">
        <v>81</v>
      </c>
      <c r="D13" s="19" t="s">
        <v>82</v>
      </c>
      <c r="E13" s="19" t="s">
        <v>112</v>
      </c>
      <c r="F13" s="19" t="s">
        <v>113</v>
      </c>
      <c r="G13" s="33">
        <v>10000000</v>
      </c>
      <c r="H13" s="53">
        <v>5500000</v>
      </c>
      <c r="I13" s="53">
        <f>G13-H13</f>
        <v>4500000</v>
      </c>
      <c r="J13" s="53"/>
      <c r="K13" s="53"/>
      <c r="L13" s="53">
        <v>100000</v>
      </c>
      <c r="M13" s="53">
        <v>1500000</v>
      </c>
      <c r="N13" s="53">
        <v>2100000</v>
      </c>
      <c r="O13" s="53">
        <v>1800000</v>
      </c>
      <c r="P13" s="53"/>
      <c r="Q13" s="54"/>
      <c r="R13" s="32"/>
    </row>
    <row r="14" spans="1:18" s="18" customFormat="1" ht="104" x14ac:dyDescent="0.35">
      <c r="A14" s="19" t="s">
        <v>117</v>
      </c>
      <c r="B14" s="19" t="s">
        <v>118</v>
      </c>
      <c r="C14" s="19" t="s">
        <v>81</v>
      </c>
      <c r="D14" s="19" t="s">
        <v>82</v>
      </c>
      <c r="E14" s="19" t="s">
        <v>119</v>
      </c>
      <c r="F14" s="19" t="s">
        <v>120</v>
      </c>
      <c r="G14" s="33">
        <v>298000000</v>
      </c>
      <c r="H14" s="53">
        <v>152103522.43000001</v>
      </c>
      <c r="I14" s="53">
        <f>G14-H14</f>
        <v>145896477.56999999</v>
      </c>
      <c r="J14" s="53">
        <v>1600000</v>
      </c>
      <c r="K14" s="53">
        <v>635155.05000000005</v>
      </c>
      <c r="L14" s="53">
        <f>H14-J14-K14-M14-N14-O14-P14-Q14</f>
        <v>664844.94999999553</v>
      </c>
      <c r="M14" s="53">
        <v>1000000</v>
      </c>
      <c r="N14" s="53">
        <v>24000000</v>
      </c>
      <c r="O14" s="53">
        <v>48000000</v>
      </c>
      <c r="P14" s="55">
        <v>48000000</v>
      </c>
      <c r="Q14" s="55">
        <v>28203522.43</v>
      </c>
      <c r="R14" s="32"/>
    </row>
    <row r="15" spans="1:18" s="18" customFormat="1" ht="104" x14ac:dyDescent="0.35">
      <c r="A15" s="19" t="s">
        <v>121</v>
      </c>
      <c r="B15" s="19" t="s">
        <v>145</v>
      </c>
      <c r="C15" s="19" t="s">
        <v>55</v>
      </c>
      <c r="D15" s="19" t="s">
        <v>56</v>
      </c>
      <c r="E15" s="19" t="s">
        <v>123</v>
      </c>
      <c r="F15" s="69" t="s">
        <v>124</v>
      </c>
      <c r="G15" s="53">
        <v>56500000</v>
      </c>
      <c r="H15" s="53">
        <v>56500000</v>
      </c>
      <c r="I15" s="53"/>
      <c r="J15" s="53"/>
      <c r="K15" s="53"/>
      <c r="L15" s="53"/>
      <c r="M15" s="53">
        <v>5000000</v>
      </c>
      <c r="N15" s="53">
        <v>10000000</v>
      </c>
      <c r="O15" s="73">
        <v>20750000</v>
      </c>
      <c r="P15" s="53">
        <v>20750000</v>
      </c>
      <c r="Q15" s="54"/>
      <c r="R15" s="32"/>
    </row>
    <row r="16" spans="1:18" s="18" customFormat="1" ht="130" x14ac:dyDescent="0.35">
      <c r="A16" s="19" t="s">
        <v>148</v>
      </c>
      <c r="B16" s="19" t="s">
        <v>126</v>
      </c>
      <c r="C16" s="19" t="s">
        <v>127</v>
      </c>
      <c r="D16" s="19" t="s">
        <v>151</v>
      </c>
      <c r="E16" s="19" t="s">
        <v>155</v>
      </c>
      <c r="F16" s="69" t="s">
        <v>128</v>
      </c>
      <c r="G16" s="53">
        <v>10000000</v>
      </c>
      <c r="H16" s="53">
        <v>10000000</v>
      </c>
      <c r="I16" s="53"/>
      <c r="J16" s="53"/>
      <c r="K16" s="53"/>
      <c r="L16" s="53">
        <v>50000</v>
      </c>
      <c r="M16" s="53">
        <v>7000000</v>
      </c>
      <c r="N16" s="53">
        <v>2950000</v>
      </c>
      <c r="O16" s="53"/>
      <c r="P16" s="53"/>
      <c r="Q16" s="54"/>
      <c r="R16" s="32"/>
    </row>
    <row r="17" spans="1:18" s="18" customFormat="1" ht="104" x14ac:dyDescent="0.35">
      <c r="A17" s="19" t="s">
        <v>149</v>
      </c>
      <c r="B17" s="19" t="s">
        <v>88</v>
      </c>
      <c r="C17" s="19" t="s">
        <v>81</v>
      </c>
      <c r="D17" s="19" t="s">
        <v>82</v>
      </c>
      <c r="E17" s="19" t="s">
        <v>150</v>
      </c>
      <c r="F17" s="69" t="s">
        <v>129</v>
      </c>
      <c r="G17" s="53">
        <v>48000000</v>
      </c>
      <c r="H17" s="53">
        <v>48000000</v>
      </c>
      <c r="I17" s="53"/>
      <c r="J17" s="53"/>
      <c r="K17" s="53"/>
      <c r="L17" s="53"/>
      <c r="M17" s="53"/>
      <c r="N17" s="53">
        <v>19200000</v>
      </c>
      <c r="O17" s="53">
        <v>28800000</v>
      </c>
      <c r="P17" s="53"/>
      <c r="Q17" s="54"/>
      <c r="R17" s="32"/>
    </row>
    <row r="18" spans="1:18" ht="28.5" x14ac:dyDescent="0.65">
      <c r="A18" s="14"/>
      <c r="B18" s="14"/>
      <c r="C18" s="14"/>
      <c r="D18" s="14"/>
      <c r="E18" s="14"/>
      <c r="F18" s="15" t="s">
        <v>146</v>
      </c>
      <c r="G18" s="16">
        <f>SUM(G3:G17)</f>
        <v>1011404267</v>
      </c>
      <c r="H18" s="16">
        <f>SUM(H3:H17)</f>
        <v>709443650.34000015</v>
      </c>
      <c r="I18" s="16">
        <f t="shared" ref="I18:Q18" si="0">SUM(I3:I17)</f>
        <v>301960616.65999985</v>
      </c>
      <c r="J18" s="16">
        <f t="shared" si="0"/>
        <v>2408176</v>
      </c>
      <c r="K18" s="16">
        <f t="shared" si="0"/>
        <v>25634835.310000002</v>
      </c>
      <c r="L18" s="16">
        <f t="shared" si="0"/>
        <v>11363059.849999994</v>
      </c>
      <c r="M18" s="16">
        <f t="shared" si="0"/>
        <v>84214819.299999982</v>
      </c>
      <c r="N18" s="16">
        <f t="shared" si="0"/>
        <v>157769450.40000001</v>
      </c>
      <c r="O18" s="16">
        <f t="shared" si="0"/>
        <v>118409369.05</v>
      </c>
      <c r="P18" s="16">
        <f t="shared" si="0"/>
        <v>205854000</v>
      </c>
      <c r="Q18" s="16">
        <f t="shared" si="0"/>
        <v>103789940.43000013</v>
      </c>
      <c r="R18" s="32"/>
    </row>
    <row r="19" spans="1:18" x14ac:dyDescent="0.35">
      <c r="F19" s="4"/>
      <c r="G19" s="5"/>
      <c r="H19" s="5"/>
      <c r="I19" s="6"/>
      <c r="J19" s="6"/>
      <c r="K19" s="6"/>
      <c r="L19" s="6"/>
      <c r="M19" s="6"/>
      <c r="N19" s="6"/>
      <c r="O19" s="6"/>
      <c r="P19" s="6"/>
    </row>
    <row r="20" spans="1:18" x14ac:dyDescent="0.35">
      <c r="F20" s="4"/>
      <c r="G20" s="5"/>
      <c r="H20" s="5"/>
      <c r="I20" s="6"/>
      <c r="J20" s="6"/>
      <c r="K20" s="6"/>
      <c r="L20" s="6"/>
      <c r="M20" s="6"/>
      <c r="N20" s="6"/>
      <c r="O20" s="6"/>
      <c r="P20" s="6"/>
    </row>
    <row r="21" spans="1:18" ht="56.25" customHeight="1" x14ac:dyDescent="0.35">
      <c r="F21" s="23"/>
      <c r="G21" s="11"/>
      <c r="H21" s="57"/>
      <c r="I21" s="57"/>
      <c r="J21" s="6"/>
      <c r="K21" s="6"/>
      <c r="L21" s="6"/>
      <c r="M21" s="6"/>
      <c r="N21" s="6"/>
      <c r="O21" s="6"/>
      <c r="P21" s="6"/>
    </row>
    <row r="22" spans="1:18" ht="72" customHeight="1" x14ac:dyDescent="0.35">
      <c r="F22" s="7"/>
      <c r="G22" s="12"/>
      <c r="H22" s="56"/>
      <c r="I22" s="70"/>
      <c r="J22" s="71"/>
      <c r="K22" s="6"/>
      <c r="L22" s="6"/>
      <c r="M22" s="6"/>
      <c r="N22" s="6"/>
      <c r="O22" s="6"/>
      <c r="P22" s="6"/>
    </row>
    <row r="23" spans="1:18" ht="28.5" x14ac:dyDescent="0.35">
      <c r="F23" s="7"/>
      <c r="G23" s="5"/>
      <c r="H23" s="59"/>
      <c r="I23" s="58"/>
      <c r="J23" s="6"/>
      <c r="K23" s="6"/>
      <c r="L23" s="6"/>
      <c r="M23" s="6"/>
      <c r="N23" s="6"/>
      <c r="O23" s="6"/>
      <c r="P23" s="6"/>
    </row>
    <row r="24" spans="1:18" x14ac:dyDescent="0.35">
      <c r="F24" s="4"/>
      <c r="G24" s="5"/>
      <c r="H24" s="5"/>
      <c r="I24" s="6"/>
      <c r="J24" s="6"/>
      <c r="K24" s="6"/>
      <c r="L24" s="6"/>
      <c r="M24" s="6"/>
      <c r="N24" s="6"/>
      <c r="O24" s="6"/>
      <c r="P24" s="6"/>
    </row>
    <row r="25" spans="1:18" x14ac:dyDescent="0.35">
      <c r="F25" s="4"/>
      <c r="G25" s="5"/>
      <c r="H25" s="5"/>
      <c r="I25" s="6"/>
      <c r="J25" s="6"/>
      <c r="K25" s="6"/>
      <c r="L25" s="6"/>
      <c r="M25" s="6"/>
      <c r="N25" s="6"/>
      <c r="O25" s="6"/>
      <c r="P25" s="6"/>
    </row>
    <row r="26" spans="1:18" x14ac:dyDescent="0.35">
      <c r="F26" s="4"/>
      <c r="G26" s="5"/>
      <c r="H26" s="5"/>
      <c r="I26" s="6"/>
      <c r="J26" s="6"/>
      <c r="K26" s="6"/>
      <c r="L26" s="6"/>
      <c r="M26" s="6"/>
      <c r="N26" s="6"/>
      <c r="O26" s="6"/>
      <c r="P26" s="6"/>
    </row>
    <row r="27" spans="1:18" x14ac:dyDescent="0.35">
      <c r="F27" s="4"/>
      <c r="G27" s="5"/>
      <c r="H27" s="5"/>
      <c r="I27" s="6"/>
      <c r="J27" s="6"/>
      <c r="K27" s="6"/>
      <c r="L27" s="6"/>
      <c r="M27" s="6"/>
      <c r="N27" s="6"/>
      <c r="O27" s="6"/>
      <c r="P27" s="6"/>
    </row>
    <row r="28" spans="1:18" x14ac:dyDescent="0.35">
      <c r="F28" s="4"/>
      <c r="G28" s="5"/>
      <c r="H28" s="5"/>
      <c r="I28" s="6"/>
      <c r="J28" s="6"/>
      <c r="K28" s="6"/>
      <c r="L28" s="6"/>
      <c r="M28" s="6"/>
      <c r="N28" s="6"/>
      <c r="O28" s="6"/>
      <c r="P28" s="6"/>
    </row>
    <row r="29" spans="1:18" x14ac:dyDescent="0.35">
      <c r="F29" s="4"/>
      <c r="G29" s="5"/>
      <c r="H29" s="5"/>
      <c r="I29" s="6"/>
      <c r="J29" s="6"/>
      <c r="K29" s="6"/>
      <c r="L29" s="6"/>
      <c r="M29" s="6"/>
      <c r="N29" s="6"/>
      <c r="O29" s="6"/>
      <c r="P29" s="6"/>
    </row>
    <row r="30" spans="1:18" x14ac:dyDescent="0.35">
      <c r="F30" s="4"/>
      <c r="G30" s="5"/>
      <c r="H30" s="5"/>
      <c r="I30" s="6"/>
      <c r="J30" s="6"/>
      <c r="K30" s="6"/>
      <c r="L30" s="6"/>
      <c r="M30" s="6"/>
      <c r="N30" s="6"/>
      <c r="O30" s="6"/>
      <c r="P30" s="6"/>
    </row>
    <row r="31" spans="1:18" x14ac:dyDescent="0.35">
      <c r="F31" s="4"/>
      <c r="G31" s="5"/>
      <c r="H31" s="5"/>
      <c r="I31" s="6"/>
      <c r="J31" s="6"/>
      <c r="K31" s="6"/>
      <c r="L31" s="6"/>
      <c r="M31" s="6"/>
      <c r="N31" s="6"/>
      <c r="O31" s="6"/>
      <c r="P31" s="6"/>
    </row>
    <row r="32" spans="1:18" x14ac:dyDescent="0.35">
      <c r="F32" s="4"/>
      <c r="G32" s="5"/>
      <c r="H32" s="5"/>
      <c r="I32" s="6"/>
      <c r="J32" s="6"/>
      <c r="K32" s="6"/>
      <c r="L32" s="6"/>
      <c r="M32" s="6"/>
      <c r="N32" s="6"/>
      <c r="O32" s="6"/>
      <c r="P32" s="6"/>
    </row>
    <row r="33" spans="6:16" s="3" customFormat="1" ht="15.5" x14ac:dyDescent="0.35">
      <c r="F33" s="4"/>
      <c r="I33" s="6"/>
      <c r="J33" s="6"/>
      <c r="K33" s="6"/>
      <c r="L33" s="6"/>
      <c r="M33" s="6"/>
      <c r="N33" s="6"/>
      <c r="O33" s="6"/>
      <c r="P33" s="6"/>
    </row>
    <row r="34" spans="6:16" s="3" customFormat="1" ht="15.5" x14ac:dyDescent="0.35">
      <c r="F34" s="4"/>
      <c r="I34" s="6"/>
      <c r="J34" s="6"/>
      <c r="K34" s="6"/>
      <c r="L34" s="6"/>
      <c r="M34" s="6"/>
      <c r="N34" s="6"/>
      <c r="O34" s="6"/>
      <c r="P34" s="6"/>
    </row>
    <row r="35" spans="6:16" s="3" customFormat="1" ht="15.5" x14ac:dyDescent="0.35">
      <c r="F35" s="4"/>
      <c r="I35" s="6"/>
      <c r="J35" s="6"/>
      <c r="K35" s="6"/>
      <c r="L35" s="6"/>
      <c r="M35" s="6"/>
      <c r="N35" s="6"/>
      <c r="O35" s="6"/>
      <c r="P35" s="6"/>
    </row>
    <row r="36" spans="6:16" s="3" customFormat="1" ht="15.5" x14ac:dyDescent="0.35">
      <c r="F36" s="4"/>
      <c r="I36" s="6"/>
      <c r="J36" s="6"/>
      <c r="K36" s="6"/>
      <c r="L36" s="6"/>
      <c r="M36" s="6"/>
      <c r="N36" s="6"/>
      <c r="O36" s="6"/>
      <c r="P36" s="6"/>
    </row>
    <row r="37" spans="6:16" s="3" customFormat="1" ht="15.5" x14ac:dyDescent="0.35">
      <c r="F37" s="4"/>
      <c r="I37" s="6"/>
      <c r="J37" s="6"/>
      <c r="K37" s="6"/>
      <c r="L37" s="6"/>
      <c r="M37" s="6"/>
      <c r="N37" s="6"/>
      <c r="O37" s="6"/>
      <c r="P37" s="6"/>
    </row>
    <row r="38" spans="6:16" s="3" customFormat="1" ht="15.5" x14ac:dyDescent="0.35">
      <c r="F38" s="4"/>
      <c r="I38" s="6"/>
      <c r="J38" s="6"/>
      <c r="K38" s="6"/>
      <c r="L38" s="6"/>
      <c r="M38" s="6"/>
      <c r="N38" s="6"/>
      <c r="O38" s="6"/>
      <c r="P38" s="6"/>
    </row>
    <row r="39" spans="6:16" s="3" customFormat="1" ht="15.5" x14ac:dyDescent="0.35">
      <c r="F39" s="4"/>
      <c r="G39" s="5"/>
      <c r="H39" s="5"/>
      <c r="I39" s="6"/>
      <c r="J39" s="6"/>
      <c r="K39" s="6"/>
      <c r="L39" s="6"/>
      <c r="M39" s="6"/>
      <c r="N39" s="6"/>
      <c r="O39" s="6"/>
      <c r="P39" s="6"/>
    </row>
    <row r="40" spans="6:16" s="3" customFormat="1" ht="15.5" x14ac:dyDescent="0.35">
      <c r="F40" s="4"/>
      <c r="G40" s="5"/>
      <c r="H40" s="5"/>
      <c r="I40" s="6"/>
      <c r="J40" s="6"/>
      <c r="K40" s="6"/>
      <c r="L40" s="6"/>
      <c r="M40" s="6"/>
      <c r="N40" s="6"/>
      <c r="O40" s="6"/>
      <c r="P40" s="6"/>
    </row>
    <row r="41" spans="6:16" s="3" customFormat="1" ht="15.5" x14ac:dyDescent="0.35">
      <c r="F41" s="4"/>
      <c r="G41" s="5"/>
      <c r="H41" s="5"/>
      <c r="I41" s="6"/>
      <c r="J41" s="6"/>
      <c r="K41" s="6"/>
      <c r="L41" s="6"/>
      <c r="M41" s="6"/>
      <c r="N41" s="6"/>
      <c r="O41" s="6"/>
      <c r="P41" s="6"/>
    </row>
    <row r="42" spans="6:16" s="3" customFormat="1" ht="15.5" x14ac:dyDescent="0.35">
      <c r="F42" s="4"/>
      <c r="G42" s="5"/>
      <c r="H42" s="5"/>
      <c r="I42" s="6"/>
      <c r="J42" s="6"/>
      <c r="K42" s="6"/>
      <c r="L42" s="6"/>
      <c r="M42" s="6"/>
      <c r="N42" s="6"/>
      <c r="O42" s="6"/>
      <c r="P42" s="6"/>
    </row>
    <row r="43" spans="6:16" s="3" customFormat="1" ht="15.5" x14ac:dyDescent="0.35">
      <c r="F43" s="4"/>
      <c r="G43" s="5"/>
      <c r="H43" s="5"/>
      <c r="I43" s="6"/>
      <c r="J43" s="6"/>
      <c r="K43" s="6"/>
      <c r="L43" s="6"/>
      <c r="M43" s="6"/>
      <c r="N43" s="6"/>
      <c r="O43" s="6"/>
      <c r="P43" s="6"/>
    </row>
    <row r="44" spans="6:16" s="3" customFormat="1" ht="15.5" x14ac:dyDescent="0.35">
      <c r="F44" s="7"/>
      <c r="G44" s="5"/>
      <c r="H44" s="5"/>
      <c r="I44" s="6"/>
      <c r="J44" s="6"/>
      <c r="K44" s="6"/>
      <c r="L44" s="6"/>
      <c r="M44" s="6"/>
      <c r="N44" s="6"/>
      <c r="O44" s="6"/>
      <c r="P44" s="6"/>
    </row>
    <row r="45" spans="6:16" s="3" customFormat="1" ht="15.5" x14ac:dyDescent="0.35">
      <c r="F45" s="4"/>
      <c r="G45" s="5"/>
      <c r="H45" s="5"/>
      <c r="I45" s="6"/>
      <c r="J45" s="6"/>
      <c r="K45" s="6"/>
      <c r="L45" s="6"/>
      <c r="M45" s="6"/>
      <c r="N45" s="6"/>
      <c r="O45" s="6"/>
      <c r="P45" s="6"/>
    </row>
    <row r="46" spans="6:16" s="3" customFormat="1" ht="15.5" x14ac:dyDescent="0.35">
      <c r="F46" s="4"/>
      <c r="G46" s="5"/>
      <c r="H46" s="5"/>
      <c r="I46" s="6"/>
      <c r="J46" s="6"/>
      <c r="K46" s="6"/>
      <c r="L46" s="6"/>
      <c r="M46" s="6"/>
      <c r="N46" s="6"/>
      <c r="O46" s="6"/>
      <c r="P46" s="6"/>
    </row>
    <row r="47" spans="6:16" s="3" customFormat="1" ht="15.5" x14ac:dyDescent="0.35">
      <c r="F47" s="4"/>
      <c r="G47" s="5"/>
      <c r="H47" s="5"/>
      <c r="I47" s="6"/>
      <c r="J47" s="6"/>
      <c r="K47" s="6"/>
      <c r="L47" s="6"/>
      <c r="M47" s="6"/>
      <c r="N47" s="6"/>
      <c r="O47" s="6"/>
      <c r="P47" s="6"/>
    </row>
    <row r="48" spans="6:16" s="3" customFormat="1" ht="15.5" x14ac:dyDescent="0.35">
      <c r="F48" s="4"/>
      <c r="G48" s="5"/>
      <c r="H48" s="5"/>
      <c r="I48" s="6"/>
      <c r="J48" s="6"/>
      <c r="K48" s="6"/>
      <c r="L48" s="6"/>
      <c r="M48" s="6"/>
      <c r="N48" s="6"/>
      <c r="O48" s="6"/>
      <c r="P48" s="6"/>
    </row>
    <row r="49" spans="6:16" s="3" customFormat="1" ht="15.5" x14ac:dyDescent="0.35">
      <c r="F49" s="4"/>
      <c r="G49" s="5"/>
      <c r="H49" s="5"/>
      <c r="I49" s="6"/>
      <c r="J49" s="6"/>
      <c r="K49" s="6"/>
      <c r="L49" s="6"/>
      <c r="M49" s="6"/>
      <c r="N49" s="6"/>
      <c r="O49" s="6"/>
      <c r="P49" s="6"/>
    </row>
    <row r="50" spans="6:16" s="3" customFormat="1" ht="15.5" x14ac:dyDescent="0.35">
      <c r="F50" s="4"/>
      <c r="G50" s="5"/>
      <c r="H50" s="5"/>
      <c r="I50" s="8"/>
      <c r="J50" s="6"/>
      <c r="K50" s="6"/>
      <c r="L50" s="6"/>
      <c r="M50" s="6"/>
      <c r="N50" s="6"/>
      <c r="O50" s="6"/>
      <c r="P50" s="6"/>
    </row>
    <row r="51" spans="6:16" s="3" customFormat="1" ht="15.5" x14ac:dyDescent="0.35">
      <c r="F51" s="4"/>
      <c r="G51" s="5"/>
      <c r="H51" s="5"/>
      <c r="I51" s="6"/>
      <c r="J51" s="6"/>
      <c r="K51" s="6"/>
      <c r="L51" s="6"/>
      <c r="M51" s="6"/>
      <c r="N51" s="6"/>
      <c r="O51" s="6"/>
      <c r="P51" s="6"/>
    </row>
    <row r="52" spans="6:16" s="3" customFormat="1" ht="15.5" x14ac:dyDescent="0.35">
      <c r="F52" s="4"/>
      <c r="G52" s="5"/>
      <c r="H52" s="5"/>
      <c r="I52" s="6"/>
      <c r="J52" s="6"/>
      <c r="K52" s="6"/>
      <c r="L52" s="6"/>
      <c r="M52" s="6"/>
      <c r="N52" s="6"/>
      <c r="O52" s="6"/>
      <c r="P52" s="6"/>
    </row>
    <row r="53" spans="6:16" s="3" customFormat="1" ht="15.5" x14ac:dyDescent="0.35">
      <c r="F53" s="4"/>
      <c r="G53" s="5"/>
      <c r="H53" s="5"/>
      <c r="I53" s="6"/>
      <c r="J53" s="6"/>
      <c r="K53" s="6"/>
      <c r="L53" s="6"/>
      <c r="M53" s="6"/>
      <c r="N53" s="6"/>
      <c r="O53" s="6"/>
      <c r="P53" s="6"/>
    </row>
    <row r="54" spans="6:16" s="3" customFormat="1" ht="15.5" x14ac:dyDescent="0.35">
      <c r="F54" s="4"/>
      <c r="G54" s="5"/>
      <c r="H54" s="5"/>
      <c r="I54" s="6"/>
      <c r="J54" s="6"/>
      <c r="K54" s="6"/>
      <c r="L54" s="6"/>
      <c r="M54" s="6"/>
      <c r="N54" s="6"/>
      <c r="O54" s="6"/>
      <c r="P54" s="6"/>
    </row>
    <row r="55" spans="6:16" s="3" customFormat="1" ht="15.5" x14ac:dyDescent="0.35">
      <c r="F55" s="4"/>
      <c r="G55" s="5"/>
      <c r="H55" s="5"/>
      <c r="I55" s="6"/>
      <c r="J55" s="6"/>
      <c r="K55" s="6"/>
      <c r="L55" s="6"/>
      <c r="M55" s="6"/>
      <c r="N55" s="6"/>
      <c r="O55" s="6"/>
      <c r="P55" s="6"/>
    </row>
    <row r="56" spans="6:16" s="3" customFormat="1" ht="15.5" x14ac:dyDescent="0.35">
      <c r="F56" s="4"/>
      <c r="G56" s="5"/>
      <c r="H56" s="5"/>
      <c r="I56" s="6"/>
      <c r="J56" s="6"/>
      <c r="K56" s="6"/>
      <c r="L56" s="6"/>
      <c r="M56" s="6"/>
      <c r="N56" s="6"/>
      <c r="O56" s="6"/>
      <c r="P56" s="6"/>
    </row>
    <row r="57" spans="6:16" s="3" customFormat="1" ht="15.5" x14ac:dyDescent="0.35">
      <c r="F57" s="4"/>
      <c r="G57" s="5"/>
      <c r="H57" s="5"/>
      <c r="I57" s="6"/>
      <c r="J57" s="6"/>
      <c r="K57" s="6"/>
      <c r="L57" s="6"/>
      <c r="M57" s="6"/>
      <c r="N57" s="6"/>
      <c r="O57" s="6"/>
      <c r="P57" s="6"/>
    </row>
    <row r="58" spans="6:16" s="3" customFormat="1" ht="15.5" x14ac:dyDescent="0.35">
      <c r="F58" s="4"/>
      <c r="G58" s="5"/>
      <c r="H58" s="5"/>
      <c r="I58" s="6"/>
      <c r="J58" s="6"/>
      <c r="K58" s="6"/>
      <c r="L58" s="6"/>
      <c r="M58" s="6"/>
      <c r="N58" s="6"/>
      <c r="O58" s="6"/>
      <c r="P58" s="6"/>
    </row>
    <row r="59" spans="6:16" s="3" customFormat="1" ht="15.5" x14ac:dyDescent="0.35">
      <c r="F59" s="4"/>
      <c r="G59" s="5"/>
      <c r="H59" s="5"/>
      <c r="I59" s="6"/>
      <c r="J59" s="6"/>
      <c r="K59" s="6"/>
      <c r="L59" s="6"/>
      <c r="M59" s="6"/>
      <c r="N59" s="6"/>
      <c r="O59" s="6"/>
      <c r="P59" s="6"/>
    </row>
    <row r="60" spans="6:16" s="3" customFormat="1" ht="15.5" x14ac:dyDescent="0.35">
      <c r="F60" s="7"/>
      <c r="G60" s="5"/>
      <c r="H60" s="5"/>
      <c r="I60" s="6"/>
      <c r="J60" s="6"/>
      <c r="K60" s="6"/>
      <c r="L60" s="6"/>
      <c r="M60" s="6"/>
      <c r="N60" s="6"/>
      <c r="O60" s="6"/>
      <c r="P60" s="6"/>
    </row>
    <row r="61" spans="6:16" s="3" customFormat="1" ht="15.5" x14ac:dyDescent="0.35">
      <c r="F61" s="4"/>
      <c r="G61" s="5"/>
      <c r="H61" s="5"/>
      <c r="I61" s="6"/>
      <c r="J61" s="6"/>
      <c r="K61" s="6"/>
      <c r="L61" s="6"/>
      <c r="M61" s="6"/>
      <c r="N61" s="6"/>
      <c r="O61" s="6"/>
      <c r="P61" s="6"/>
    </row>
    <row r="62" spans="6:16" s="3" customFormat="1" ht="15.5" x14ac:dyDescent="0.35">
      <c r="F62" s="4"/>
      <c r="G62" s="5"/>
      <c r="H62" s="5"/>
      <c r="I62" s="6"/>
      <c r="J62" s="6"/>
      <c r="K62" s="6"/>
      <c r="L62" s="6"/>
      <c r="M62" s="6"/>
      <c r="N62" s="6"/>
      <c r="O62" s="6"/>
      <c r="P62" s="6"/>
    </row>
    <row r="63" spans="6:16" s="3" customFormat="1" ht="15.5" x14ac:dyDescent="0.35">
      <c r="F63" s="4"/>
      <c r="G63" s="5"/>
      <c r="H63" s="5"/>
      <c r="I63" s="6"/>
      <c r="J63" s="6"/>
      <c r="K63" s="6"/>
      <c r="L63" s="6"/>
      <c r="M63" s="6"/>
      <c r="N63" s="6"/>
      <c r="O63" s="6"/>
      <c r="P63" s="6"/>
    </row>
    <row r="64" spans="6:16" s="3" customFormat="1" ht="15.5" x14ac:dyDescent="0.35">
      <c r="F64" s="4"/>
      <c r="G64" s="5"/>
      <c r="H64" s="5"/>
      <c r="I64" s="6"/>
      <c r="J64" s="6"/>
      <c r="K64" s="6"/>
      <c r="L64" s="6"/>
      <c r="M64" s="6"/>
      <c r="N64" s="6"/>
      <c r="O64" s="6"/>
      <c r="P64" s="6"/>
    </row>
    <row r="65" spans="6:16" s="3" customFormat="1" ht="15.5" x14ac:dyDescent="0.35">
      <c r="F65" s="4"/>
      <c r="G65" s="5"/>
      <c r="H65" s="5"/>
      <c r="I65" s="6"/>
      <c r="J65" s="6"/>
      <c r="K65" s="6"/>
      <c r="L65" s="6"/>
      <c r="M65" s="6"/>
      <c r="N65" s="6"/>
      <c r="O65" s="6"/>
      <c r="P65" s="6"/>
    </row>
    <row r="66" spans="6:16" s="3" customFormat="1" ht="15.5" x14ac:dyDescent="0.35">
      <c r="F66" s="4"/>
      <c r="G66" s="5"/>
      <c r="H66" s="5"/>
      <c r="I66" s="6"/>
      <c r="J66" s="6"/>
      <c r="K66" s="6"/>
      <c r="L66" s="6"/>
      <c r="M66" s="6"/>
      <c r="N66" s="6"/>
      <c r="O66" s="6"/>
      <c r="P66" s="6"/>
    </row>
    <row r="67" spans="6:16" s="3" customFormat="1" ht="15.5" x14ac:dyDescent="0.35">
      <c r="F67" s="4"/>
      <c r="G67" s="5"/>
      <c r="H67" s="5"/>
      <c r="I67" s="6"/>
      <c r="J67" s="6"/>
      <c r="K67" s="6"/>
      <c r="L67" s="6"/>
      <c r="M67" s="6"/>
      <c r="N67" s="6"/>
      <c r="O67" s="6"/>
      <c r="P67" s="6"/>
    </row>
  </sheetData>
  <mergeCells count="1">
    <mergeCell ref="A1:P1"/>
  </mergeCells>
  <pageMargins left="0.7" right="0.7" top="0.75" bottom="0.75" header="0.3" footer="0.3"/>
  <pageSetup paperSize="8" scale="2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47805-49BB-4CA5-8244-D73F3FEE3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E7E84E-F3AE-446E-A265-BAA4C844C112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3.xml><?xml version="1.0" encoding="utf-8"?>
<ds:datastoreItem xmlns:ds="http://schemas.openxmlformats.org/officeDocument/2006/customXml" ds:itemID="{AC2FB729-0BB3-456E-A145-F3EEE11631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Tabella articolo 3</vt:lpstr>
      <vt:lpstr>Allegato A1_elenco intervent</vt:lpstr>
      <vt:lpstr>Allegato A2_Elenco interventi</vt:lpstr>
      <vt:lpstr>Allegato B1_Piano fin. accordo</vt:lpstr>
      <vt:lpstr>Allegato B2_Piano fin interv</vt:lpstr>
      <vt:lpstr>'Allegato A2_Elenco interventi'!Area_stampa</vt:lpstr>
      <vt:lpstr>'Allegato B1_Piano fin. accordo'!Area_stampa</vt:lpstr>
      <vt:lpstr>'Allegato B2_Piano fin interv'!Area_stampa</vt:lpstr>
      <vt:lpstr>'Tabella articolo 3'!Area_stampa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ACT</dc:creator>
  <cp:keywords/>
  <dc:description/>
  <cp:lastModifiedBy>Federica Di Paolo</cp:lastModifiedBy>
  <cp:revision/>
  <cp:lastPrinted>2026-04-16T11:56:19Z</cp:lastPrinted>
  <dcterms:created xsi:type="dcterms:W3CDTF">2023-09-05T16:06:19Z</dcterms:created>
  <dcterms:modified xsi:type="dcterms:W3CDTF">2026-04-30T12:28:10Z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2026-03-13T18:06:42Z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e68432e2-9353-4335-bcbd-34ebbd42863b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SIP_Label_5097a60d-5525-435b-8989-8eb48ac0c8cd_Tag">
    <vt:lpwstr>10, 3, 0, 1</vt:lpwstr>
  </property>
  <property fmtid="{D5CDD505-2E9C-101B-9397-08002B2CF9AE}" pid="11" name="MediaServiceImageTags">
    <vt:lpwstr/>
  </property>
</Properties>
</file>